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<sst xmlns="http://schemas.openxmlformats.org/spreadsheetml/2006/main" count="449" uniqueCount="306">
  <si>
    <t>Уголок ГОСТ 8509-93</t>
  </si>
  <si>
    <t>длина</t>
  </si>
  <si>
    <t>Уголок 25х25х3</t>
  </si>
  <si>
    <t>Уголок 32х32х3</t>
  </si>
  <si>
    <t>Уголок 32х32х4</t>
  </si>
  <si>
    <t>Уголок 40х40х4</t>
  </si>
  <si>
    <t>Уголок 50х50х5</t>
  </si>
  <si>
    <t>Уголок 63х63х5</t>
  </si>
  <si>
    <t>Уголок 100х100х7</t>
  </si>
  <si>
    <t xml:space="preserve">Катанка d 6,5 </t>
  </si>
  <si>
    <t xml:space="preserve">Катанка d 8 </t>
  </si>
  <si>
    <t>труба 15х2,8 ( 1/2 )</t>
  </si>
  <si>
    <t xml:space="preserve">труба 20х2,8 ( 3/4 )   </t>
  </si>
  <si>
    <t>труба 25х2,8 (1")</t>
  </si>
  <si>
    <t>труба 32х2,8 (1 1/4)</t>
  </si>
  <si>
    <t>труба 40х3 (1 1/2)</t>
  </si>
  <si>
    <t xml:space="preserve">труба 57х3       </t>
  </si>
  <si>
    <t>труба 76х3</t>
  </si>
  <si>
    <t xml:space="preserve">труба 89х3  </t>
  </si>
  <si>
    <t>труба 114х4</t>
  </si>
  <si>
    <t>Полоса 4х40</t>
  </si>
  <si>
    <t xml:space="preserve">Круг d 10     </t>
  </si>
  <si>
    <t xml:space="preserve">Круг d 12       </t>
  </si>
  <si>
    <t>Профнастил</t>
  </si>
  <si>
    <t>1,6м</t>
  </si>
  <si>
    <t>1,8м</t>
  </si>
  <si>
    <t>2м</t>
  </si>
  <si>
    <t>Квадрат 10*10</t>
  </si>
  <si>
    <t>Квадрат 12*12</t>
  </si>
  <si>
    <t>Полоса 4х20</t>
  </si>
  <si>
    <t>труба 108х3,5</t>
  </si>
  <si>
    <t>Сетка рабица</t>
  </si>
  <si>
    <t>Сетка рабица оцинкованная 1,5 м х 10 м</t>
  </si>
  <si>
    <t>Квадрат 14*14</t>
  </si>
  <si>
    <t>Круг d 14</t>
  </si>
  <si>
    <t>Круг d 16</t>
  </si>
  <si>
    <t>Полоса 4х25</t>
  </si>
  <si>
    <t>Квадрат ГОСТ 2591-2006</t>
  </si>
  <si>
    <t>Швеллер г/к ст3 пс/сп ГОСТ 8240-97</t>
  </si>
  <si>
    <t>Трубы ВГП черная ст сп/пс ГОСТ 3262-75</t>
  </si>
  <si>
    <t>Лист 2*1250*2500</t>
  </si>
  <si>
    <t>Лист 3*1250*2500</t>
  </si>
  <si>
    <t>Проволока</t>
  </si>
  <si>
    <t>бухта</t>
  </si>
  <si>
    <t>Сетка кладочная</t>
  </si>
  <si>
    <t>Проволока вязальная ТО диам. 1,2 мм</t>
  </si>
  <si>
    <t>Лист Горячекатаный</t>
  </si>
  <si>
    <t>труба профильная 15х15х1,5</t>
  </si>
  <si>
    <t xml:space="preserve">труба профильная 20х20х1,5 </t>
  </si>
  <si>
    <t xml:space="preserve">труба профильная 25х25х1,5 </t>
  </si>
  <si>
    <t>труба профильная 30х30х1,5</t>
  </si>
  <si>
    <t>труба профильная 40х20х1,5</t>
  </si>
  <si>
    <t xml:space="preserve">труба профильная 40х25х1,5    </t>
  </si>
  <si>
    <t xml:space="preserve">труба профильная 40х40х1,5 </t>
  </si>
  <si>
    <t>труба профильная 40х40х2</t>
  </si>
  <si>
    <t xml:space="preserve">труба профильная 60х40х2 </t>
  </si>
  <si>
    <t>труба профильная 50х50х2</t>
  </si>
  <si>
    <t>труба профильная 100х100х3</t>
  </si>
  <si>
    <t>труба профильная 100х100х4</t>
  </si>
  <si>
    <t>Уголок 75х75х5</t>
  </si>
  <si>
    <t xml:space="preserve">Арматура А500С  8 </t>
  </si>
  <si>
    <t>Арматура А500С 14</t>
  </si>
  <si>
    <t>Арматура А500С 16</t>
  </si>
  <si>
    <t>Арматура А500С 18</t>
  </si>
  <si>
    <t>Профнастил С8 0,45х1200 RAL8017 шоколад</t>
  </si>
  <si>
    <t>Лист 3*1250*2500 рифленый чечевица</t>
  </si>
  <si>
    <t>карта</t>
  </si>
  <si>
    <t>труба профильная 50х25х1,5</t>
  </si>
  <si>
    <t>труба профильная 40х25х2</t>
  </si>
  <si>
    <t>труба профильная 40х20х2</t>
  </si>
  <si>
    <t>труба профильная 50х25х2</t>
  </si>
  <si>
    <t>Лист 4*1500*6000 рифленый чечевица</t>
  </si>
  <si>
    <t>Цена за метр</t>
  </si>
  <si>
    <t>вес 1 м</t>
  </si>
  <si>
    <t>0,84кг</t>
  </si>
  <si>
    <t>1,31кг</t>
  </si>
  <si>
    <t>1,7кг</t>
  </si>
  <si>
    <t>1,43кг</t>
  </si>
  <si>
    <t>1,86кг</t>
  </si>
  <si>
    <t>2,33кг</t>
  </si>
  <si>
    <t>1,67кг</t>
  </si>
  <si>
    <t>2,96кг</t>
  </si>
  <si>
    <t>7,14кг</t>
  </si>
  <si>
    <t>9кг</t>
  </si>
  <si>
    <t>11,9кг</t>
  </si>
  <si>
    <t>1,3кг</t>
  </si>
  <si>
    <t>2,17кг</t>
  </si>
  <si>
    <t>2,73кг</t>
  </si>
  <si>
    <t>3,33кг</t>
  </si>
  <si>
    <t>4кг</t>
  </si>
  <si>
    <t>5,4кг</t>
  </si>
  <si>
    <t>6,36кг</t>
  </si>
  <si>
    <t>9,02кг</t>
  </si>
  <si>
    <t>10,85кг</t>
  </si>
  <si>
    <t>0,63кг</t>
  </si>
  <si>
    <t>0,9кг</t>
  </si>
  <si>
    <t>0,009кг</t>
  </si>
  <si>
    <t>80кг</t>
  </si>
  <si>
    <t>306кг</t>
  </si>
  <si>
    <t>0,8кг</t>
  </si>
  <si>
    <t>1,15кг</t>
  </si>
  <si>
    <t>1,55кг</t>
  </si>
  <si>
    <t>0,285кг</t>
  </si>
  <si>
    <t>1,25кг</t>
  </si>
  <si>
    <t>1,58кг</t>
  </si>
  <si>
    <t>5,25кг</t>
  </si>
  <si>
    <t>3,59кг</t>
  </si>
  <si>
    <t>1,79кг</t>
  </si>
  <si>
    <t>2,12кг</t>
  </si>
  <si>
    <t>5,8кг</t>
  </si>
  <si>
    <t>Трубы эл/сварные прямошовные ст сп/пс ГОСТ 10704-91,10705-80</t>
  </si>
  <si>
    <t>Круг ГОСТ 2590-2006</t>
  </si>
  <si>
    <t>15 руб</t>
  </si>
  <si>
    <t>Профнастил С8 0,40х1200 оцинкованный</t>
  </si>
  <si>
    <t>труба профильная 60х40х3</t>
  </si>
  <si>
    <t>Уголок 100х100х8</t>
  </si>
  <si>
    <t>4,30кг</t>
  </si>
  <si>
    <t>12,4кг</t>
  </si>
  <si>
    <t>труба профильная 40х40х3</t>
  </si>
  <si>
    <t>3,36кг</t>
  </si>
  <si>
    <t>Полоса 5х50</t>
  </si>
  <si>
    <t xml:space="preserve">          </t>
  </si>
  <si>
    <t xml:space="preserve">                     </t>
  </si>
  <si>
    <t xml:space="preserve">               </t>
  </si>
  <si>
    <t xml:space="preserve">           </t>
  </si>
  <si>
    <t xml:space="preserve">                         </t>
  </si>
  <si>
    <t xml:space="preserve">                                             </t>
  </si>
  <si>
    <t>0,61кг</t>
  </si>
  <si>
    <t xml:space="preserve">Штакетник (евроштакетник) П-образный узкий 85 мм (14 ребер жесткости, скрытая завальцовка) </t>
  </si>
  <si>
    <t>1 м/п</t>
  </si>
  <si>
    <t>Штакетник (евроштакетник) полукруглый 110 мм (15 ребер жесткости, скрытая завальцовка)</t>
  </si>
  <si>
    <t xml:space="preserve">Штакетник (евроштакетник) П-образный широкий 115 мм (24 ребера жесткости, скрытая завальцовка) </t>
  </si>
  <si>
    <t xml:space="preserve">Штакетник (евроштакетник) Австрийская Плетенка 115 мм (24 ребера жесткости, скрытая завальцовка) </t>
  </si>
  <si>
    <t>Штакетник (евроштакетник) фигурный полукруглый 110 мм (33 ребра жесткости, скрытая завальцовка)</t>
  </si>
  <si>
    <t xml:space="preserve">Арматура А500С 12  </t>
  </si>
  <si>
    <t>Заглушки пластиковые</t>
  </si>
  <si>
    <t>Заглушка внутренняя 20*20 мм</t>
  </si>
  <si>
    <t>шт</t>
  </si>
  <si>
    <t>Заглушка внутренняя 25*25 мм</t>
  </si>
  <si>
    <t>Заглушка внутренняя 30*30 мм</t>
  </si>
  <si>
    <t>Заглушка внутренняя 40*20 мм</t>
  </si>
  <si>
    <t>Заглушка внутренняя 40*25 мм</t>
  </si>
  <si>
    <t>Заглушка внутренняя 40*40 мм</t>
  </si>
  <si>
    <t>Заглушка внутренняя 60*40 мм</t>
  </si>
  <si>
    <t>Заглушка внутренняя 60*60 мм</t>
  </si>
  <si>
    <t>Заглушка внутренняя 80*80 мм</t>
  </si>
  <si>
    <t>Заглушка внутренняя 100*100 мм</t>
  </si>
  <si>
    <t>Заглушка внутренняя D 20 мм</t>
  </si>
  <si>
    <t>Заглушка внутренняя D 25 мм</t>
  </si>
  <si>
    <t>Заглушка внутренняя D 32 мм</t>
  </si>
  <si>
    <t>Заглушка внутренняя D 40 мм</t>
  </si>
  <si>
    <t>Заглушка внутренняя D 57 мм</t>
  </si>
  <si>
    <t>Заглушка внутренняя D 76 мм</t>
  </si>
  <si>
    <t>Заглушка внутренняя D 89 мм</t>
  </si>
  <si>
    <t>2 руб</t>
  </si>
  <si>
    <t>3 руб</t>
  </si>
  <si>
    <t>5 руб</t>
  </si>
  <si>
    <t>7 руб</t>
  </si>
  <si>
    <t>10 руб</t>
  </si>
  <si>
    <t>20 руб</t>
  </si>
  <si>
    <t>25 руб</t>
  </si>
  <si>
    <t>40 руб</t>
  </si>
  <si>
    <t>26 руб</t>
  </si>
  <si>
    <t xml:space="preserve">труба профильная 60х30х2 </t>
  </si>
  <si>
    <t>2,65кг</t>
  </si>
  <si>
    <t>Сетка 2,5*500*2000 яч 55*55</t>
  </si>
  <si>
    <t xml:space="preserve">Сетка 2,5*500*2000 яч 110*110 </t>
  </si>
  <si>
    <t xml:space="preserve">Сетка 2,5*1000*2000 яч 110*110 </t>
  </si>
  <si>
    <t xml:space="preserve">Сетка 3,5*1000*2000 яч 110*110 </t>
  </si>
  <si>
    <t>труба 57х3,5</t>
  </si>
  <si>
    <t>4,62кг</t>
  </si>
  <si>
    <t xml:space="preserve">Арматура А500С 10              </t>
  </si>
  <si>
    <t>Арматура А500С  6</t>
  </si>
  <si>
    <t>труба профильная 60х60х2</t>
  </si>
  <si>
    <t>труба профильная 60х60х3</t>
  </si>
  <si>
    <t>Уголок 125х125х8</t>
  </si>
  <si>
    <t>15,46кг</t>
  </si>
  <si>
    <t>Проволока вязальная ТО диам. 3 мм</t>
  </si>
  <si>
    <t>Проволока вязальная ТО диам. 4 мм</t>
  </si>
  <si>
    <t>0,1кг</t>
  </si>
  <si>
    <t>0,056кг</t>
  </si>
  <si>
    <t>4,22кг</t>
  </si>
  <si>
    <t>труба 50х3</t>
  </si>
  <si>
    <t>труба профильная 80х40х3</t>
  </si>
  <si>
    <t>Полоса  ГОСТ  103-2006</t>
  </si>
  <si>
    <t>Катанка ГОСТ 30136-95</t>
  </si>
  <si>
    <t>Арматура ГОСТ 5781-82</t>
  </si>
  <si>
    <t>Заглушка внутренняя 50*50 мм</t>
  </si>
  <si>
    <t>Трубы профильные ГОСТ 8645-68, 8639-82, 13663-86, ТУ 1373-032-02949352-2013</t>
  </si>
  <si>
    <t xml:space="preserve">труба профильная 80х80х3 </t>
  </si>
  <si>
    <t>трубапрофильная 100х50х3</t>
  </si>
  <si>
    <t>Арматура А500С 20</t>
  </si>
  <si>
    <t xml:space="preserve">Лист 4*1500*6000 </t>
  </si>
  <si>
    <t>50,33кг</t>
  </si>
  <si>
    <t>76кг</t>
  </si>
  <si>
    <t>282,6кг</t>
  </si>
  <si>
    <t>362кг</t>
  </si>
  <si>
    <t>19,33кг</t>
  </si>
  <si>
    <t>6,66кг</t>
  </si>
  <si>
    <t>6м</t>
  </si>
  <si>
    <t>12м</t>
  </si>
  <si>
    <t>10м</t>
  </si>
  <si>
    <t>11.75м</t>
  </si>
  <si>
    <t>11,75м</t>
  </si>
  <si>
    <t>6.06м</t>
  </si>
  <si>
    <t>6,06м</t>
  </si>
  <si>
    <t>6,03м</t>
  </si>
  <si>
    <t>6,04м</t>
  </si>
  <si>
    <t>6,05м</t>
  </si>
  <si>
    <t>6.07м</t>
  </si>
  <si>
    <t>12,02м</t>
  </si>
  <si>
    <t>12.05м</t>
  </si>
  <si>
    <t>12,05м</t>
  </si>
  <si>
    <t>12.06м</t>
  </si>
  <si>
    <t>12 м</t>
  </si>
  <si>
    <t>12,06м</t>
  </si>
  <si>
    <t>Балка двутавровая</t>
  </si>
  <si>
    <t>труба профильная 80х80х2</t>
  </si>
  <si>
    <t>4,84кг</t>
  </si>
  <si>
    <t>Балка 10Б1</t>
  </si>
  <si>
    <t>Балка 12Б1</t>
  </si>
  <si>
    <t>Балка 14Б1</t>
  </si>
  <si>
    <t>Балка 16Б1</t>
  </si>
  <si>
    <t>труба 102х3,5</t>
  </si>
  <si>
    <t>8,5кг</t>
  </si>
  <si>
    <t>6,08кг</t>
  </si>
  <si>
    <t>7,26кг</t>
  </si>
  <si>
    <t>8,86кг</t>
  </si>
  <si>
    <t>10,72кг</t>
  </si>
  <si>
    <t>14,63кг</t>
  </si>
  <si>
    <t>16,79кг</t>
  </si>
  <si>
    <t xml:space="preserve">Швеллер 6,5 </t>
  </si>
  <si>
    <t>Швеллер 8</t>
  </si>
  <si>
    <t>Швеллер 10</t>
  </si>
  <si>
    <t xml:space="preserve">Швеллер 12 </t>
  </si>
  <si>
    <t xml:space="preserve">Швеллер 14 </t>
  </si>
  <si>
    <t xml:space="preserve">Швеллер 16 </t>
  </si>
  <si>
    <t xml:space="preserve">Швеллер 18 </t>
  </si>
  <si>
    <t xml:space="preserve">Швеллер 20 </t>
  </si>
  <si>
    <t>труба профильная 20х20х2</t>
  </si>
  <si>
    <t>1,077кг</t>
  </si>
  <si>
    <t>труба профильная 80х40х2</t>
  </si>
  <si>
    <t>3,6кг</t>
  </si>
  <si>
    <t>трубапрофильная 80х60х3</t>
  </si>
  <si>
    <t>6,2кг</t>
  </si>
  <si>
    <t>Профнастил С8 0,40х1200 RAL8017 шоколад</t>
  </si>
  <si>
    <t>0,235 кг</t>
  </si>
  <si>
    <t>0,412 кг</t>
  </si>
  <si>
    <t>0,918 кг</t>
  </si>
  <si>
    <t>0,643 кг</t>
  </si>
  <si>
    <t>1,255 кг</t>
  </si>
  <si>
    <t>2,04 кг</t>
  </si>
  <si>
    <t xml:space="preserve">Лист 5*1500*6000 </t>
  </si>
  <si>
    <t>Лист ПВЛ 406*1000*2000</t>
  </si>
  <si>
    <t>41кг</t>
  </si>
  <si>
    <t>2,61 кг</t>
  </si>
  <si>
    <t>Уголок 90х90х6</t>
  </si>
  <si>
    <t>8,4кг</t>
  </si>
  <si>
    <t>1,644 кг</t>
  </si>
  <si>
    <t>2,02кг</t>
  </si>
  <si>
    <t>окрашенный</t>
  </si>
  <si>
    <t xml:space="preserve">оцинкованный              </t>
  </si>
  <si>
    <t>оцинкованный</t>
  </si>
  <si>
    <t>розница</t>
  </si>
  <si>
    <t>опт</t>
  </si>
  <si>
    <t>1,56кг</t>
  </si>
  <si>
    <t>1,97кг</t>
  </si>
  <si>
    <t>2,58кг</t>
  </si>
  <si>
    <t>3,88кг</t>
  </si>
  <si>
    <t>4,95кг</t>
  </si>
  <si>
    <t>12,71кг</t>
  </si>
  <si>
    <t>0,69кг</t>
  </si>
  <si>
    <t>0,81кг</t>
  </si>
  <si>
    <t>0,41кг</t>
  </si>
  <si>
    <t xml:space="preserve">59 руб                                     </t>
  </si>
  <si>
    <t xml:space="preserve">72 руб                                     </t>
  </si>
  <si>
    <t>72 руб</t>
  </si>
  <si>
    <t xml:space="preserve">81 руб                                    </t>
  </si>
  <si>
    <t>81 руб</t>
  </si>
  <si>
    <t>1,09кг</t>
  </si>
  <si>
    <t>1шт /  2000 руб</t>
  </si>
  <si>
    <t>114 руб</t>
  </si>
  <si>
    <t>139 руб</t>
  </si>
  <si>
    <t>156 руб</t>
  </si>
  <si>
    <t>200 руб</t>
  </si>
  <si>
    <t>1шт / 800 руб</t>
  </si>
  <si>
    <t>1шт / 900 руб</t>
  </si>
  <si>
    <t>1шт / 1600 руб</t>
  </si>
  <si>
    <t>1шт/ 1065 руб</t>
  </si>
  <si>
    <t>труба профильная 180х140х4</t>
  </si>
  <si>
    <t>19,4кг</t>
  </si>
  <si>
    <t>ячейка 50х50х1,5мм</t>
  </si>
  <si>
    <t>ячейка 30х30х1,5мм</t>
  </si>
  <si>
    <t>1шт /  1250 руб</t>
  </si>
  <si>
    <t>ячейка 60х60х1,5мм</t>
  </si>
  <si>
    <t>ячейка 60х60х1,8мм</t>
  </si>
  <si>
    <t>1шт /  1800 руб</t>
  </si>
  <si>
    <t>1шт /  1200 руб</t>
  </si>
  <si>
    <t>140 руб</t>
  </si>
  <si>
    <t>110 руб</t>
  </si>
  <si>
    <t>70 руб</t>
  </si>
  <si>
    <t>Наименование товара    прайс от  27.04.2024</t>
  </si>
  <si>
    <t>Профнастил С8 0,40х1200 RAL3005 красное вино</t>
  </si>
  <si>
    <t>Профнастил С8 0,40х1200 RAL6005 зеленый мох</t>
  </si>
  <si>
    <t>Профнастил С8 0,40х1200 RAL7024 серый графит</t>
  </si>
  <si>
    <t>1шт / 1250 руб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</si>
</sst>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;[Red]\-#,##0.00&quot;р.&quot;"/>
    <numFmt numFmtId="167" formatCode="_-* #,##0.00&quot;р.&quot;_-;\-* #,##0.00&quot;р.&quot;_-;_-* &quot;-&quot;??&quot;р.&quot;_-;_-@_-"/>
    <numFmt numFmtId="168" formatCode="\ #,##0.00&quot;р. &quot;;\-#,##0.00&quot;р. &quot;;&quot; -&quot;#&quot;р. &quot;;@\ "/>
    <numFmt numFmtId="169" formatCode="hh:mm:ss"/>
    <numFmt numFmtId="170" formatCode="[$-FC19]d\ mmmm\ yyyy\ &quot;г.&quot;"/>
    <numFmt numFmtId="171" formatCode="#,##0.00\ &quot;₽&quot;"/>
    <numFmt numFmtId="172" formatCode="#,##0.00\ _₽"/>
    <numFmt numFmtId="173" formatCode="#,##0.00_ ;\-#,##0.00\ "/>
    <numFmt numFmtId="174" formatCode="#,##0.00_ ;[Red]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6"/>
      <name val="Arial Cyr"/>
      <family val="2"/>
    </font>
    <font>
      <b/>
      <i/>
      <sz val="16"/>
      <name val="Arial Cyr"/>
      <family val="2"/>
    </font>
    <font>
      <b/>
      <i/>
      <sz val="16"/>
      <name val="Arial"/>
      <family val="2"/>
    </font>
    <font>
      <sz val="16"/>
      <name val="Arial Cyr"/>
      <family val="0"/>
    </font>
    <font>
      <sz val="16"/>
      <name val="Arial"/>
      <family val="2"/>
    </font>
    <font>
      <b/>
      <i/>
      <sz val="16"/>
      <color indexed="8"/>
      <name val="Arial Cyr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b/>
      <i/>
      <sz val="16"/>
      <color indexed="10"/>
      <name val="Arial"/>
      <family val="2"/>
    </font>
    <font>
      <sz val="16"/>
      <color indexed="8"/>
      <name val="Arial Cyr"/>
      <family val="2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6"/>
      <color theme="1"/>
      <name val="Arial Cyr"/>
      <family val="2"/>
    </font>
    <font>
      <b/>
      <sz val="16"/>
      <color theme="1"/>
      <name val="Arial"/>
      <family val="2"/>
    </font>
    <font>
      <b/>
      <i/>
      <sz val="16"/>
      <color rgb="FFFF0000"/>
      <name val="Arial"/>
      <family val="2"/>
    </font>
    <font>
      <sz val="16"/>
      <color theme="1"/>
      <name val="Arial Cyr"/>
      <family val="2"/>
    </font>
    <font>
      <b/>
      <i/>
      <sz val="16"/>
      <color theme="1"/>
      <name val="Arial Cyr"/>
      <family val="2"/>
    </font>
    <font>
      <b/>
      <i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2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2" borderId="0" applyNumberFormat="0" applyBorder="0" applyAlignment="0" applyProtection="0"/>
    <xf numFmtId="0" fontId="39" fillId="18" borderId="0" applyNumberFormat="0" applyBorder="0" applyAlignment="0" applyProtection="0"/>
    <xf numFmtId="0" fontId="1" fillId="9" borderId="0" applyNumberFormat="0" applyBorder="0" applyAlignment="0" applyProtection="0"/>
    <xf numFmtId="0" fontId="39" fillId="19" borderId="0" applyNumberFormat="0" applyBorder="0" applyAlignment="0" applyProtection="0"/>
    <xf numFmtId="0" fontId="1" fillId="4" borderId="0" applyNumberFormat="0" applyBorder="0" applyAlignment="0" applyProtection="0"/>
    <xf numFmtId="0" fontId="39" fillId="20" borderId="0" applyNumberFormat="0" applyBorder="0" applyAlignment="0" applyProtection="0"/>
    <xf numFmtId="0" fontId="2" fillId="21" borderId="0" applyNumberFormat="0" applyBorder="0" applyAlignment="0" applyProtection="0"/>
    <xf numFmtId="0" fontId="39" fillId="22" borderId="0" applyNumberFormat="0" applyBorder="0" applyAlignment="0" applyProtection="0"/>
    <xf numFmtId="0" fontId="2" fillId="14" borderId="0" applyNumberFormat="0" applyBorder="0" applyAlignment="0" applyProtection="0"/>
    <xf numFmtId="0" fontId="39" fillId="23" borderId="0" applyNumberFormat="0" applyBorder="0" applyAlignment="0" applyProtection="0"/>
    <xf numFmtId="0" fontId="2" fillId="16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21" borderId="0" applyNumberFormat="0" applyBorder="0" applyAlignment="0" applyProtection="0"/>
    <xf numFmtId="0" fontId="39" fillId="27" borderId="0" applyNumberFormat="0" applyBorder="0" applyAlignment="0" applyProtection="0"/>
    <xf numFmtId="0" fontId="2" fillId="4" borderId="0" applyNumberFormat="0" applyBorder="0" applyAlignment="0" applyProtection="0"/>
    <xf numFmtId="0" fontId="39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6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35" borderId="0" applyNumberFormat="0" applyBorder="0" applyAlignment="0" applyProtection="0"/>
  </cellStyleXfs>
  <cellXfs count="106">
    <xf numFmtId="0" fontId="0" fillId="0" borderId="0" xfId="0" applyAlignment="1">
      <alignment/>
    </xf>
    <xf numFmtId="168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69" fontId="26" fillId="0" borderId="10" xfId="0" applyNumberFormat="1" applyFont="1" applyFill="1" applyBorder="1" applyAlignment="1">
      <alignment horizontal="center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67" fontId="42" fillId="0" borderId="10" xfId="0" applyNumberFormat="1" applyFont="1" applyFill="1" applyBorder="1" applyAlignment="1">
      <alignment horizontal="center"/>
    </xf>
    <xf numFmtId="168" fontId="42" fillId="0" borderId="10" xfId="0" applyNumberFormat="1" applyFont="1" applyFill="1" applyBorder="1" applyAlignment="1">
      <alignment horizontal="center"/>
    </xf>
    <xf numFmtId="167" fontId="42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168" fontId="26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166" fontId="23" fillId="0" borderId="10" xfId="0" applyNumberFormat="1" applyFont="1" applyFill="1" applyBorder="1" applyAlignment="1">
      <alignment horizontal="center"/>
    </xf>
    <xf numFmtId="166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67" fontId="26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3" fillId="0" borderId="10" xfId="71" applyFont="1" applyFill="1" applyBorder="1" applyAlignment="1">
      <alignment horizontal="left"/>
      <protection/>
    </xf>
    <xf numFmtId="0" fontId="23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top" wrapText="1"/>
    </xf>
    <xf numFmtId="167" fontId="26" fillId="0" borderId="10" xfId="0" applyNumberFormat="1" applyFont="1" applyFill="1" applyBorder="1" applyAlignment="1">
      <alignment vertical="center"/>
    </xf>
    <xf numFmtId="166" fontId="26" fillId="0" borderId="10" xfId="0" applyNumberFormat="1" applyFont="1" applyFill="1" applyBorder="1" applyAlignment="1">
      <alignment vertical="center"/>
    </xf>
    <xf numFmtId="0" fontId="6" fillId="0" borderId="0" xfId="71" applyFont="1" applyFill="1">
      <alignment/>
      <protection/>
    </xf>
    <xf numFmtId="0" fontId="23" fillId="0" borderId="0" xfId="71" applyFont="1" applyFill="1">
      <alignment/>
      <protection/>
    </xf>
    <xf numFmtId="0" fontId="22" fillId="0" borderId="0" xfId="71" applyFont="1" applyFill="1">
      <alignment/>
      <protection/>
    </xf>
    <xf numFmtId="0" fontId="22" fillId="0" borderId="0" xfId="71" applyFont="1" applyFill="1" applyAlignment="1">
      <alignment/>
      <protection/>
    </xf>
    <xf numFmtId="0" fontId="0" fillId="0" borderId="0" xfId="0" applyFill="1" applyAlignment="1">
      <alignment/>
    </xf>
    <xf numFmtId="0" fontId="19" fillId="0" borderId="0" xfId="71" applyFont="1" applyFill="1">
      <alignment/>
      <protection/>
    </xf>
    <xf numFmtId="0" fontId="21" fillId="0" borderId="0" xfId="0" applyFont="1" applyFill="1" applyAlignment="1">
      <alignment/>
    </xf>
    <xf numFmtId="0" fontId="19" fillId="0" borderId="0" xfId="71" applyFont="1" applyFill="1" applyAlignment="1">
      <alignment/>
      <protection/>
    </xf>
    <xf numFmtId="0" fontId="24" fillId="0" borderId="0" xfId="0" applyFont="1" applyFill="1" applyAlignment="1">
      <alignment/>
    </xf>
    <xf numFmtId="0" fontId="20" fillId="0" borderId="0" xfId="71" applyFont="1" applyFill="1" applyAlignment="1">
      <alignment/>
      <protection/>
    </xf>
    <xf numFmtId="0" fontId="20" fillId="0" borderId="0" xfId="71" applyFont="1" applyFill="1">
      <alignment/>
      <protection/>
    </xf>
    <xf numFmtId="167" fontId="26" fillId="0" borderId="10" xfId="79" applyNumberFormat="1" applyFont="1" applyFill="1" applyBorder="1" applyAlignment="1">
      <alignment horizontal="center"/>
    </xf>
    <xf numFmtId="9" fontId="29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3" fillId="0" borderId="12" xfId="71" applyFont="1" applyFill="1" applyBorder="1" applyAlignment="1">
      <alignment horizontal="left" vertical="center"/>
      <protection/>
    </xf>
    <xf numFmtId="0" fontId="23" fillId="0" borderId="0" xfId="71" applyFont="1" applyFill="1" applyBorder="1" applyAlignment="1">
      <alignment horizontal="center" vertical="center"/>
      <protection/>
    </xf>
    <xf numFmtId="0" fontId="23" fillId="0" borderId="0" xfId="71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3" fillId="0" borderId="0" xfId="71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9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167" fontId="26" fillId="0" borderId="13" xfId="0" applyNumberFormat="1" applyFont="1" applyFill="1" applyBorder="1" applyAlignment="1">
      <alignment vertical="center"/>
    </xf>
    <xf numFmtId="166" fontId="23" fillId="0" borderId="13" xfId="0" applyNumberFormat="1" applyFont="1" applyFill="1" applyBorder="1" applyAlignment="1">
      <alignment horizontal="center"/>
    </xf>
    <xf numFmtId="166" fontId="23" fillId="0" borderId="13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23" fillId="0" borderId="12" xfId="71" applyFont="1" applyFill="1" applyBorder="1" applyAlignment="1">
      <alignment horizontal="center" vertical="center"/>
      <protection/>
    </xf>
    <xf numFmtId="0" fontId="23" fillId="0" borderId="0" xfId="71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23" fillId="0" borderId="14" xfId="71" applyFont="1" applyFill="1" applyBorder="1" applyAlignment="1">
      <alignment horizontal="center" vertical="center"/>
      <protection/>
    </xf>
    <xf numFmtId="0" fontId="23" fillId="0" borderId="15" xfId="71" applyFont="1" applyFill="1" applyBorder="1" applyAlignment="1">
      <alignment horizontal="center" vertical="center"/>
      <protection/>
    </xf>
    <xf numFmtId="0" fontId="23" fillId="0" borderId="11" xfId="71" applyFont="1" applyFill="1" applyBorder="1" applyAlignment="1">
      <alignment horizontal="center"/>
      <protection/>
    </xf>
    <xf numFmtId="0" fontId="23" fillId="0" borderId="13" xfId="71" applyFont="1" applyFill="1" applyBorder="1" applyAlignment="1">
      <alignment horizont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28575</xdr:colOff>
      <xdr:row>8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46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1"/>
  <sheetViews>
    <sheetView tabSelected="1" zoomScale="70" zoomScaleNormal="70" workbookViewId="0" topLeftCell="A112">
      <selection activeCell="G127" sqref="G127"/>
    </sheetView>
  </sheetViews>
  <sheetFormatPr defaultColWidth="9.125" defaultRowHeight="12.75"/>
  <cols>
    <col min="1" max="1" width="79.50390625" style="43" customWidth="1"/>
    <col min="2" max="2" width="32.125" style="43" customWidth="1"/>
    <col min="3" max="3" width="16.375" style="43" customWidth="1"/>
    <col min="4" max="4" width="25.00390625" style="74" customWidth="1"/>
    <col min="5" max="5" width="29.625" style="43" customWidth="1"/>
    <col min="6" max="6" width="33.125" style="43" customWidth="1"/>
    <col min="7" max="7" width="18.625" style="43" customWidth="1"/>
    <col min="8" max="8" width="9.125" style="43" customWidth="1"/>
    <col min="9" max="9" width="17.00390625" style="43" bestFit="1" customWidth="1"/>
    <col min="10" max="16384" width="9.125" style="43" customWidth="1"/>
  </cols>
  <sheetData>
    <row r="1" spans="1:6" ht="20.25" customHeight="1">
      <c r="A1" s="49"/>
      <c r="B1" s="49"/>
      <c r="C1" s="49"/>
      <c r="D1" s="50" t="s">
        <v>125</v>
      </c>
      <c r="E1" s="49"/>
      <c r="F1" s="49"/>
    </row>
    <row r="2" spans="1:6" ht="18">
      <c r="A2" s="49"/>
      <c r="B2" s="49"/>
      <c r="C2" s="51" t="s">
        <v>124</v>
      </c>
      <c r="D2" s="52"/>
      <c r="E2" s="53"/>
      <c r="F2" s="53"/>
    </row>
    <row r="3" spans="1:6" ht="18">
      <c r="A3" s="49"/>
      <c r="B3" s="49"/>
      <c r="C3" s="54" t="s">
        <v>123</v>
      </c>
      <c r="D3" s="55"/>
      <c r="E3" s="53"/>
      <c r="F3" s="53"/>
    </row>
    <row r="4" spans="1:6" ht="18">
      <c r="A4" s="49"/>
      <c r="B4" s="49"/>
      <c r="C4" s="49"/>
      <c r="D4" s="55" t="s">
        <v>122</v>
      </c>
      <c r="E4" s="53"/>
      <c r="F4" s="53"/>
    </row>
    <row r="5" spans="1:6" ht="18">
      <c r="A5" s="49"/>
      <c r="B5" s="49"/>
      <c r="C5" s="49"/>
      <c r="D5" s="55" t="s">
        <v>121</v>
      </c>
      <c r="E5" s="53"/>
      <c r="F5" s="53"/>
    </row>
    <row r="6" spans="1:6" ht="18">
      <c r="A6" s="56"/>
      <c r="B6" s="49"/>
      <c r="C6" s="49"/>
      <c r="D6" s="55" t="s">
        <v>121</v>
      </c>
      <c r="E6" s="53"/>
      <c r="F6" s="53"/>
    </row>
    <row r="7" spans="1:6" ht="18">
      <c r="A7" s="49"/>
      <c r="B7" s="49"/>
      <c r="C7" s="49"/>
      <c r="D7" s="55"/>
      <c r="E7" s="53"/>
      <c r="F7" s="53"/>
    </row>
    <row r="8" spans="1:6" ht="12.75">
      <c r="A8" s="49"/>
      <c r="B8" s="49"/>
      <c r="C8" s="49"/>
      <c r="D8" s="57" t="s">
        <v>126</v>
      </c>
      <c r="E8" s="53"/>
      <c r="F8" s="53"/>
    </row>
    <row r="9" spans="1:6" ht="10.5" customHeight="1">
      <c r="A9" s="58"/>
      <c r="B9" s="59"/>
      <c r="C9" s="59"/>
      <c r="D9" s="57"/>
      <c r="E9" s="53"/>
      <c r="F9" s="53"/>
    </row>
    <row r="10" spans="1:11" ht="21">
      <c r="A10" s="2" t="s">
        <v>301</v>
      </c>
      <c r="B10" s="25" t="s">
        <v>1</v>
      </c>
      <c r="C10" s="25" t="s">
        <v>73</v>
      </c>
      <c r="D10" s="25" t="s">
        <v>72</v>
      </c>
      <c r="E10" s="1" t="s">
        <v>263</v>
      </c>
      <c r="F10" s="24" t="s">
        <v>264</v>
      </c>
      <c r="G10" s="42"/>
      <c r="H10" s="42"/>
      <c r="I10" s="42"/>
      <c r="J10" s="42"/>
      <c r="K10" s="42"/>
    </row>
    <row r="11" spans="1:11" ht="20.25">
      <c r="A11" s="85" t="s">
        <v>188</v>
      </c>
      <c r="B11" s="85"/>
      <c r="C11" s="85"/>
      <c r="D11" s="85"/>
      <c r="E11" s="85"/>
      <c r="F11" s="85"/>
      <c r="G11" s="42"/>
      <c r="H11" s="42"/>
      <c r="I11" s="42"/>
      <c r="J11" s="42"/>
      <c r="K11" s="42"/>
    </row>
    <row r="12" spans="1:11" ht="18" customHeight="1">
      <c r="A12" s="27" t="s">
        <v>47</v>
      </c>
      <c r="B12" s="25" t="s">
        <v>199</v>
      </c>
      <c r="C12" s="25" t="s">
        <v>127</v>
      </c>
      <c r="D12" s="47">
        <f>E12*0.00061</f>
        <v>57.522999999999996</v>
      </c>
      <c r="E12" s="28">
        <v>94300</v>
      </c>
      <c r="F12" s="29">
        <f>E12-2000</f>
        <v>92300</v>
      </c>
      <c r="G12" s="42"/>
      <c r="H12" s="42"/>
      <c r="I12" s="42"/>
      <c r="J12" s="42"/>
      <c r="K12" s="42"/>
    </row>
    <row r="13" spans="1:11" ht="21">
      <c r="A13" s="27" t="s">
        <v>48</v>
      </c>
      <c r="B13" s="25" t="s">
        <v>199</v>
      </c>
      <c r="C13" s="25" t="s">
        <v>74</v>
      </c>
      <c r="D13" s="47">
        <f>E13*0.00084</f>
        <v>79.212</v>
      </c>
      <c r="E13" s="28">
        <v>94300</v>
      </c>
      <c r="F13" s="29">
        <f aca="true" t="shared" si="0" ref="F13:F39">E13-2000</f>
        <v>92300</v>
      </c>
      <c r="G13" s="42"/>
      <c r="H13" s="42"/>
      <c r="I13" s="42"/>
      <c r="J13" s="42"/>
      <c r="K13" s="42"/>
    </row>
    <row r="14" spans="1:11" ht="21">
      <c r="A14" s="27" t="s">
        <v>239</v>
      </c>
      <c r="B14" s="25" t="s">
        <v>199</v>
      </c>
      <c r="C14" s="25" t="s">
        <v>240</v>
      </c>
      <c r="D14" s="47">
        <f>E14*0.001077</f>
        <v>90.468</v>
      </c>
      <c r="E14" s="28">
        <v>84000</v>
      </c>
      <c r="F14" s="29">
        <f t="shared" si="0"/>
        <v>82000</v>
      </c>
      <c r="G14" s="42"/>
      <c r="H14" s="42"/>
      <c r="I14" s="42"/>
      <c r="J14" s="42"/>
      <c r="K14" s="42"/>
    </row>
    <row r="15" spans="1:11" ht="21">
      <c r="A15" s="27" t="s">
        <v>49</v>
      </c>
      <c r="B15" s="25" t="s">
        <v>199</v>
      </c>
      <c r="C15" s="25" t="s">
        <v>279</v>
      </c>
      <c r="D15" s="47">
        <f>E15*0.00109</f>
        <v>102.787</v>
      </c>
      <c r="E15" s="28">
        <v>94300</v>
      </c>
      <c r="F15" s="29">
        <f t="shared" si="0"/>
        <v>92300</v>
      </c>
      <c r="G15" s="42"/>
      <c r="H15" s="42"/>
      <c r="I15" s="42"/>
      <c r="J15" s="42"/>
      <c r="K15" s="42"/>
    </row>
    <row r="16" spans="1:11" ht="21">
      <c r="A16" s="27" t="s">
        <v>50</v>
      </c>
      <c r="B16" s="25" t="s">
        <v>199</v>
      </c>
      <c r="C16" s="25" t="s">
        <v>75</v>
      </c>
      <c r="D16" s="47">
        <f>E16*0.00131</f>
        <v>123.533</v>
      </c>
      <c r="E16" s="28">
        <v>94300</v>
      </c>
      <c r="F16" s="29">
        <f t="shared" si="0"/>
        <v>92300</v>
      </c>
      <c r="G16" s="42"/>
      <c r="H16" s="42"/>
      <c r="I16" s="42"/>
      <c r="J16" s="42"/>
      <c r="K16" s="42"/>
    </row>
    <row r="17" spans="1:11" ht="21">
      <c r="A17" s="27" t="s">
        <v>51</v>
      </c>
      <c r="B17" s="25" t="s">
        <v>199</v>
      </c>
      <c r="C17" s="25" t="s">
        <v>75</v>
      </c>
      <c r="D17" s="47">
        <f>E17*0.00131</f>
        <v>123.533</v>
      </c>
      <c r="E17" s="28">
        <v>94300</v>
      </c>
      <c r="F17" s="29">
        <f t="shared" si="0"/>
        <v>92300</v>
      </c>
      <c r="G17" s="42"/>
      <c r="H17" s="42"/>
      <c r="I17" s="42"/>
      <c r="J17" s="42"/>
      <c r="K17" s="42"/>
    </row>
    <row r="18" spans="1:11" ht="21">
      <c r="A18" s="27" t="s">
        <v>69</v>
      </c>
      <c r="B18" s="14" t="s">
        <v>199</v>
      </c>
      <c r="C18" s="25" t="s">
        <v>76</v>
      </c>
      <c r="D18" s="47">
        <f>E18*0.0017</f>
        <v>142.79999999999998</v>
      </c>
      <c r="E18" s="28">
        <v>84000</v>
      </c>
      <c r="F18" s="29">
        <f t="shared" si="0"/>
        <v>82000</v>
      </c>
      <c r="G18" s="42"/>
      <c r="H18" s="42"/>
      <c r="I18" s="42"/>
      <c r="J18" s="42"/>
      <c r="K18" s="42"/>
    </row>
    <row r="19" spans="1:11" ht="21">
      <c r="A19" s="27" t="s">
        <v>52</v>
      </c>
      <c r="B19" s="25" t="s">
        <v>199</v>
      </c>
      <c r="C19" s="25" t="s">
        <v>77</v>
      </c>
      <c r="D19" s="47">
        <f>E19*0.00143</f>
        <v>134.84900000000002</v>
      </c>
      <c r="E19" s="28">
        <v>94300</v>
      </c>
      <c r="F19" s="29">
        <f t="shared" si="0"/>
        <v>92300</v>
      </c>
      <c r="G19" s="42"/>
      <c r="H19" s="42"/>
      <c r="I19" s="42"/>
      <c r="J19" s="42"/>
      <c r="K19" s="42"/>
    </row>
    <row r="20" spans="1:11" ht="21">
      <c r="A20" s="27" t="s">
        <v>68</v>
      </c>
      <c r="B20" s="14" t="s">
        <v>199</v>
      </c>
      <c r="C20" s="25" t="s">
        <v>78</v>
      </c>
      <c r="D20" s="47">
        <f>E20*0.00186</f>
        <v>156.24</v>
      </c>
      <c r="E20" s="28">
        <v>84000</v>
      </c>
      <c r="F20" s="29">
        <f t="shared" si="0"/>
        <v>82000</v>
      </c>
      <c r="G20" s="42"/>
      <c r="H20" s="42"/>
      <c r="I20" s="42"/>
      <c r="J20" s="42"/>
      <c r="K20" s="42"/>
    </row>
    <row r="21" spans="1:11" ht="21">
      <c r="A21" s="27" t="s">
        <v>53</v>
      </c>
      <c r="B21" s="25" t="s">
        <v>199</v>
      </c>
      <c r="C21" s="25" t="s">
        <v>107</v>
      </c>
      <c r="D21" s="47">
        <f>E21*0.00179</f>
        <v>168.797</v>
      </c>
      <c r="E21" s="28">
        <v>94300</v>
      </c>
      <c r="F21" s="29">
        <f t="shared" si="0"/>
        <v>92300</v>
      </c>
      <c r="G21" s="42"/>
      <c r="H21" s="42"/>
      <c r="I21" s="42"/>
      <c r="J21" s="42"/>
      <c r="K21" s="42"/>
    </row>
    <row r="22" spans="1:11" ht="21">
      <c r="A22" s="27" t="s">
        <v>54</v>
      </c>
      <c r="B22" s="14" t="s">
        <v>199</v>
      </c>
      <c r="C22" s="25" t="s">
        <v>79</v>
      </c>
      <c r="D22" s="47">
        <f>E22*0.00233</f>
        <v>195.72</v>
      </c>
      <c r="E22" s="28">
        <v>84000</v>
      </c>
      <c r="F22" s="29">
        <f t="shared" si="0"/>
        <v>82000</v>
      </c>
      <c r="G22" s="42"/>
      <c r="H22" s="42"/>
      <c r="I22" s="42"/>
      <c r="J22" s="42"/>
      <c r="K22" s="42"/>
    </row>
    <row r="23" spans="1:11" ht="21">
      <c r="A23" s="27" t="s">
        <v>118</v>
      </c>
      <c r="B23" s="25" t="s">
        <v>199</v>
      </c>
      <c r="C23" s="25" t="s">
        <v>119</v>
      </c>
      <c r="D23" s="47">
        <f>E23*0.00336</f>
        <v>266.784</v>
      </c>
      <c r="E23" s="28">
        <v>79400</v>
      </c>
      <c r="F23" s="29">
        <f t="shared" si="0"/>
        <v>77400</v>
      </c>
      <c r="G23" s="42"/>
      <c r="H23" s="42"/>
      <c r="I23" s="42"/>
      <c r="J23" s="42"/>
      <c r="K23" s="42"/>
    </row>
    <row r="24" spans="1:11" ht="21">
      <c r="A24" s="27" t="s">
        <v>67</v>
      </c>
      <c r="B24" s="25" t="s">
        <v>199</v>
      </c>
      <c r="C24" s="25" t="s">
        <v>80</v>
      </c>
      <c r="D24" s="47">
        <f>E24*0.00167</f>
        <v>157.481</v>
      </c>
      <c r="E24" s="28">
        <v>94300</v>
      </c>
      <c r="F24" s="29">
        <f t="shared" si="0"/>
        <v>92300</v>
      </c>
      <c r="G24" s="42"/>
      <c r="H24" s="42"/>
      <c r="I24" s="42"/>
      <c r="J24" s="42"/>
      <c r="K24" s="42"/>
    </row>
    <row r="25" spans="1:11" ht="21">
      <c r="A25" s="27" t="s">
        <v>70</v>
      </c>
      <c r="B25" s="14" t="s">
        <v>199</v>
      </c>
      <c r="C25" s="25" t="s">
        <v>86</v>
      </c>
      <c r="D25" s="47">
        <f>E25*0.00217</f>
        <v>182.28</v>
      </c>
      <c r="E25" s="28">
        <v>84000</v>
      </c>
      <c r="F25" s="29">
        <f t="shared" si="0"/>
        <v>82000</v>
      </c>
      <c r="G25" s="42"/>
      <c r="H25" s="42"/>
      <c r="I25" s="42"/>
      <c r="J25" s="42"/>
      <c r="K25" s="42"/>
    </row>
    <row r="26" spans="1:11" ht="21">
      <c r="A26" s="27" t="s">
        <v>56</v>
      </c>
      <c r="B26" s="14" t="s">
        <v>199</v>
      </c>
      <c r="C26" s="25" t="s">
        <v>81</v>
      </c>
      <c r="D26" s="47">
        <f>E26*0.00296</f>
        <v>248.64</v>
      </c>
      <c r="E26" s="28">
        <v>84000</v>
      </c>
      <c r="F26" s="29">
        <f t="shared" si="0"/>
        <v>82000</v>
      </c>
      <c r="G26" s="42"/>
      <c r="H26" s="42"/>
      <c r="I26" s="42"/>
      <c r="J26" s="42"/>
      <c r="K26" s="42"/>
    </row>
    <row r="27" spans="1:11" ht="21">
      <c r="A27" s="27" t="s">
        <v>163</v>
      </c>
      <c r="B27" s="14" t="s">
        <v>199</v>
      </c>
      <c r="C27" s="25" t="s">
        <v>164</v>
      </c>
      <c r="D27" s="48">
        <f>E27*0.00265</f>
        <v>222.6</v>
      </c>
      <c r="E27" s="28">
        <v>84000</v>
      </c>
      <c r="F27" s="29">
        <f t="shared" si="0"/>
        <v>82000</v>
      </c>
      <c r="G27" s="42"/>
      <c r="H27" s="42"/>
      <c r="I27" s="42"/>
      <c r="J27" s="42"/>
      <c r="K27" s="42"/>
    </row>
    <row r="28" spans="1:11" ht="21">
      <c r="A28" s="27" t="s">
        <v>55</v>
      </c>
      <c r="B28" s="14" t="s">
        <v>199</v>
      </c>
      <c r="C28" s="25" t="s">
        <v>81</v>
      </c>
      <c r="D28" s="47">
        <f>E28*0.00296</f>
        <v>248.64</v>
      </c>
      <c r="E28" s="28">
        <v>84000</v>
      </c>
      <c r="F28" s="29">
        <f t="shared" si="0"/>
        <v>82000</v>
      </c>
      <c r="G28" s="42"/>
      <c r="H28" s="42"/>
      <c r="I28" s="42"/>
      <c r="J28" s="42"/>
      <c r="K28" s="42"/>
    </row>
    <row r="29" spans="1:11" ht="21">
      <c r="A29" s="27" t="s">
        <v>114</v>
      </c>
      <c r="B29" s="25" t="s">
        <v>199</v>
      </c>
      <c r="C29" s="25" t="s">
        <v>116</v>
      </c>
      <c r="D29" s="47">
        <f>E29*0.0043</f>
        <v>341.42</v>
      </c>
      <c r="E29" s="28">
        <v>79400</v>
      </c>
      <c r="F29" s="29">
        <f t="shared" si="0"/>
        <v>77400</v>
      </c>
      <c r="G29" s="42"/>
      <c r="H29" s="42"/>
      <c r="I29" s="42"/>
      <c r="J29" s="42"/>
      <c r="K29" s="42"/>
    </row>
    <row r="30" spans="1:11" ht="21">
      <c r="A30" s="27" t="s">
        <v>173</v>
      </c>
      <c r="B30" s="14" t="s">
        <v>199</v>
      </c>
      <c r="C30" s="25" t="s">
        <v>106</v>
      </c>
      <c r="D30" s="47">
        <f>E30*0.00359</f>
        <v>301.56</v>
      </c>
      <c r="E30" s="28">
        <v>84000</v>
      </c>
      <c r="F30" s="29">
        <f t="shared" si="0"/>
        <v>82000</v>
      </c>
      <c r="G30" s="42"/>
      <c r="H30" s="42"/>
      <c r="I30" s="42"/>
      <c r="J30" s="42"/>
      <c r="K30" s="42"/>
    </row>
    <row r="31" spans="1:11" ht="21">
      <c r="A31" s="27" t="s">
        <v>174</v>
      </c>
      <c r="B31" s="25" t="s">
        <v>199</v>
      </c>
      <c r="C31" s="25" t="s">
        <v>105</v>
      </c>
      <c r="D31" s="47">
        <f>E31*0.00525</f>
        <v>416.85</v>
      </c>
      <c r="E31" s="28">
        <v>79400</v>
      </c>
      <c r="F31" s="29">
        <f t="shared" si="0"/>
        <v>77400</v>
      </c>
      <c r="G31" s="42"/>
      <c r="H31" s="42"/>
      <c r="I31" s="42"/>
      <c r="J31" s="42"/>
      <c r="K31" s="42"/>
    </row>
    <row r="32" spans="1:11" ht="21">
      <c r="A32" s="27" t="s">
        <v>241</v>
      </c>
      <c r="B32" s="25" t="s">
        <v>199</v>
      </c>
      <c r="C32" s="25" t="s">
        <v>242</v>
      </c>
      <c r="D32" s="47">
        <f>E32*0.0036</f>
        <v>302.4</v>
      </c>
      <c r="E32" s="28">
        <v>84000</v>
      </c>
      <c r="F32" s="29">
        <f t="shared" si="0"/>
        <v>82000</v>
      </c>
      <c r="G32" s="42"/>
      <c r="H32" s="42"/>
      <c r="I32" s="42"/>
      <c r="J32" s="42"/>
      <c r="K32" s="42"/>
    </row>
    <row r="33" spans="1:11" ht="21">
      <c r="A33" s="27" t="s">
        <v>183</v>
      </c>
      <c r="B33" s="25" t="s">
        <v>199</v>
      </c>
      <c r="C33" s="25" t="s">
        <v>105</v>
      </c>
      <c r="D33" s="47">
        <f>E33*0.00525</f>
        <v>416.85</v>
      </c>
      <c r="E33" s="28">
        <v>79400</v>
      </c>
      <c r="F33" s="29">
        <f t="shared" si="0"/>
        <v>77400</v>
      </c>
      <c r="G33" s="42"/>
      <c r="H33" s="42"/>
      <c r="I33" s="42"/>
      <c r="J33" s="42"/>
      <c r="K33" s="42"/>
    </row>
    <row r="34" spans="1:11" ht="21">
      <c r="A34" s="27" t="s">
        <v>243</v>
      </c>
      <c r="B34" s="25" t="s">
        <v>200</v>
      </c>
      <c r="C34" s="25" t="s">
        <v>244</v>
      </c>
      <c r="D34" s="47">
        <f>E34*0.0062</f>
        <v>492.28</v>
      </c>
      <c r="E34" s="28">
        <v>79400</v>
      </c>
      <c r="F34" s="29">
        <f t="shared" si="0"/>
        <v>77400</v>
      </c>
      <c r="G34" s="42"/>
      <c r="H34" s="42"/>
      <c r="I34" s="42"/>
      <c r="J34" s="42"/>
      <c r="K34" s="42"/>
    </row>
    <row r="35" spans="1:11" ht="21">
      <c r="A35" s="27" t="s">
        <v>217</v>
      </c>
      <c r="B35" s="25" t="s">
        <v>199</v>
      </c>
      <c r="C35" s="25" t="s">
        <v>218</v>
      </c>
      <c r="D35" s="47">
        <f>E35*0.00484</f>
        <v>406.55999999999995</v>
      </c>
      <c r="E35" s="28">
        <v>84000</v>
      </c>
      <c r="F35" s="29">
        <f t="shared" si="0"/>
        <v>82000</v>
      </c>
      <c r="G35" s="42"/>
      <c r="H35" s="42"/>
      <c r="I35" s="42"/>
      <c r="J35" s="42"/>
      <c r="K35" s="42"/>
    </row>
    <row r="36" spans="1:11" ht="21">
      <c r="A36" s="27" t="s">
        <v>189</v>
      </c>
      <c r="B36" s="25" t="s">
        <v>200</v>
      </c>
      <c r="C36" s="25" t="s">
        <v>82</v>
      </c>
      <c r="D36" s="47">
        <f>E36*0.00714</f>
        <v>566.9159999999999</v>
      </c>
      <c r="E36" s="28">
        <v>79400</v>
      </c>
      <c r="F36" s="29">
        <f t="shared" si="0"/>
        <v>77400</v>
      </c>
      <c r="G36" s="42"/>
      <c r="H36" s="42"/>
      <c r="I36" s="42"/>
      <c r="J36" s="42"/>
      <c r="K36" s="42"/>
    </row>
    <row r="37" spans="1:11" ht="21">
      <c r="A37" s="30" t="s">
        <v>190</v>
      </c>
      <c r="B37" s="31" t="s">
        <v>200</v>
      </c>
      <c r="C37" s="31" t="s">
        <v>198</v>
      </c>
      <c r="D37" s="47">
        <f>E37*0.00666</f>
        <v>528.804</v>
      </c>
      <c r="E37" s="28">
        <v>79400</v>
      </c>
      <c r="F37" s="29">
        <f t="shared" si="0"/>
        <v>77400</v>
      </c>
      <c r="G37" s="42"/>
      <c r="H37" s="42"/>
      <c r="I37" s="42"/>
      <c r="J37" s="42"/>
      <c r="K37" s="42"/>
    </row>
    <row r="38" spans="1:11" ht="21">
      <c r="A38" s="27" t="s">
        <v>57</v>
      </c>
      <c r="B38" s="25" t="s">
        <v>200</v>
      </c>
      <c r="C38" s="25" t="s">
        <v>83</v>
      </c>
      <c r="D38" s="47">
        <f>E38*0.009</f>
        <v>714.5999999999999</v>
      </c>
      <c r="E38" s="28">
        <v>79400</v>
      </c>
      <c r="F38" s="29">
        <f t="shared" si="0"/>
        <v>77400</v>
      </c>
      <c r="G38" s="42"/>
      <c r="H38" s="42"/>
      <c r="I38" s="42"/>
      <c r="J38" s="42"/>
      <c r="K38" s="42"/>
    </row>
    <row r="39" spans="1:11" ht="21">
      <c r="A39" s="27" t="s">
        <v>58</v>
      </c>
      <c r="B39" s="25" t="s">
        <v>200</v>
      </c>
      <c r="C39" s="25" t="s">
        <v>84</v>
      </c>
      <c r="D39" s="47">
        <f>E39*0.0119</f>
        <v>944.86</v>
      </c>
      <c r="E39" s="28">
        <v>79400</v>
      </c>
      <c r="F39" s="29">
        <f t="shared" si="0"/>
        <v>77400</v>
      </c>
      <c r="G39" s="42"/>
      <c r="H39" s="42"/>
      <c r="I39" s="42"/>
      <c r="J39" s="42"/>
      <c r="K39" s="42"/>
    </row>
    <row r="40" spans="1:11" ht="21">
      <c r="A40" s="78" t="s">
        <v>289</v>
      </c>
      <c r="B40" s="79">
        <v>12</v>
      </c>
      <c r="C40" s="79" t="s">
        <v>290</v>
      </c>
      <c r="D40" s="80">
        <v>1590.8</v>
      </c>
      <c r="E40" s="81">
        <v>82000</v>
      </c>
      <c r="F40" s="82">
        <v>80000</v>
      </c>
      <c r="G40" s="42"/>
      <c r="H40" s="42"/>
      <c r="I40" s="42"/>
      <c r="J40" s="42"/>
      <c r="K40" s="42"/>
    </row>
    <row r="41" spans="1:11" ht="20.25">
      <c r="A41" s="86" t="s">
        <v>39</v>
      </c>
      <c r="B41" s="87"/>
      <c r="C41" s="87"/>
      <c r="D41" s="87"/>
      <c r="E41" s="87"/>
      <c r="F41" s="87"/>
      <c r="G41" s="42"/>
      <c r="H41" s="42"/>
      <c r="I41" s="42"/>
      <c r="J41" s="42"/>
      <c r="K41" s="42"/>
    </row>
    <row r="42" spans="1:11" ht="21">
      <c r="A42" s="2" t="s">
        <v>11</v>
      </c>
      <c r="B42" s="3" t="s">
        <v>199</v>
      </c>
      <c r="C42" s="3" t="s">
        <v>85</v>
      </c>
      <c r="D42" s="4">
        <f>E42*0.0013</f>
        <v>113.49</v>
      </c>
      <c r="E42" s="1">
        <v>87300</v>
      </c>
      <c r="F42" s="1">
        <f aca="true" t="shared" si="1" ref="F42:F47">E42-2000</f>
        <v>85300</v>
      </c>
      <c r="G42" s="42"/>
      <c r="H42" s="42"/>
      <c r="I42" s="42"/>
      <c r="J42" s="42"/>
      <c r="K42" s="42"/>
    </row>
    <row r="43" spans="1:11" ht="21">
      <c r="A43" s="2" t="s">
        <v>12</v>
      </c>
      <c r="B43" s="5" t="s">
        <v>199</v>
      </c>
      <c r="C43" s="5" t="s">
        <v>80</v>
      </c>
      <c r="D43" s="4">
        <f>E43*0.00167</f>
        <v>145.791</v>
      </c>
      <c r="E43" s="1">
        <v>87300</v>
      </c>
      <c r="F43" s="1">
        <f t="shared" si="1"/>
        <v>85300</v>
      </c>
      <c r="G43" s="42"/>
      <c r="H43" s="42"/>
      <c r="I43" s="42"/>
      <c r="J43" s="42"/>
      <c r="K43" s="42"/>
    </row>
    <row r="44" spans="1:11" ht="21">
      <c r="A44" s="2" t="s">
        <v>13</v>
      </c>
      <c r="B44" s="6" t="s">
        <v>201</v>
      </c>
      <c r="C44" s="5" t="s">
        <v>108</v>
      </c>
      <c r="D44" s="60">
        <f>E44*0.00212</f>
        <v>177.656</v>
      </c>
      <c r="E44" s="1">
        <v>83800</v>
      </c>
      <c r="F44" s="1">
        <f t="shared" si="1"/>
        <v>81800</v>
      </c>
      <c r="G44" s="42"/>
      <c r="H44" s="42"/>
      <c r="I44" s="42"/>
      <c r="J44" s="42"/>
      <c r="K44" s="42"/>
    </row>
    <row r="45" spans="1:11" ht="21">
      <c r="A45" s="2" t="s">
        <v>14</v>
      </c>
      <c r="B45" s="5" t="s">
        <v>199</v>
      </c>
      <c r="C45" s="5" t="s">
        <v>87</v>
      </c>
      <c r="D45" s="4">
        <f>E45*0.00273</f>
        <v>228.77399999999997</v>
      </c>
      <c r="E45" s="1">
        <v>83800</v>
      </c>
      <c r="F45" s="1">
        <f t="shared" si="1"/>
        <v>81800</v>
      </c>
      <c r="G45" s="42"/>
      <c r="H45" s="42"/>
      <c r="I45" s="42"/>
      <c r="J45" s="42"/>
      <c r="K45" s="42"/>
    </row>
    <row r="46" spans="1:11" ht="21">
      <c r="A46" s="2" t="s">
        <v>15</v>
      </c>
      <c r="B46" s="6" t="s">
        <v>201</v>
      </c>
      <c r="C46" s="5" t="s">
        <v>88</v>
      </c>
      <c r="D46" s="4">
        <f>E46*0.00333</f>
        <v>279.05400000000003</v>
      </c>
      <c r="E46" s="1">
        <v>83800</v>
      </c>
      <c r="F46" s="1">
        <f t="shared" si="1"/>
        <v>81800</v>
      </c>
      <c r="G46" s="42"/>
      <c r="H46" s="42"/>
      <c r="I46" s="42"/>
      <c r="J46" s="42"/>
      <c r="K46" s="42"/>
    </row>
    <row r="47" spans="1:11" ht="21">
      <c r="A47" s="2" t="s">
        <v>182</v>
      </c>
      <c r="B47" s="6" t="s">
        <v>201</v>
      </c>
      <c r="C47" s="5" t="s">
        <v>181</v>
      </c>
      <c r="D47" s="4">
        <f>E47*0.00422</f>
        <v>353.63599999999997</v>
      </c>
      <c r="E47" s="1">
        <v>83800</v>
      </c>
      <c r="F47" s="1">
        <f t="shared" si="1"/>
        <v>81800</v>
      </c>
      <c r="G47" s="42"/>
      <c r="H47" s="42"/>
      <c r="I47" s="42"/>
      <c r="J47" s="42"/>
      <c r="K47" s="42"/>
    </row>
    <row r="48" spans="1:11" ht="20.25">
      <c r="A48" s="86" t="s">
        <v>110</v>
      </c>
      <c r="B48" s="87"/>
      <c r="C48" s="87"/>
      <c r="D48" s="87"/>
      <c r="E48" s="87"/>
      <c r="F48" s="87"/>
      <c r="G48" s="42"/>
      <c r="H48" s="42"/>
      <c r="I48" s="42"/>
      <c r="J48" s="42"/>
      <c r="K48" s="42"/>
    </row>
    <row r="49" spans="1:11" ht="21">
      <c r="A49" s="2" t="s">
        <v>16</v>
      </c>
      <c r="B49" s="5" t="s">
        <v>200</v>
      </c>
      <c r="C49" s="5" t="s">
        <v>89</v>
      </c>
      <c r="D49" s="4">
        <f>E49*0.004</f>
        <v>321.6</v>
      </c>
      <c r="E49" s="1">
        <v>80400</v>
      </c>
      <c r="F49" s="1">
        <f>E49-2000</f>
        <v>78400</v>
      </c>
      <c r="G49" s="42"/>
      <c r="H49" s="42"/>
      <c r="I49" s="42"/>
      <c r="J49" s="42"/>
      <c r="K49" s="42"/>
    </row>
    <row r="50" spans="1:11" ht="21">
      <c r="A50" s="2" t="s">
        <v>169</v>
      </c>
      <c r="B50" s="5" t="s">
        <v>200</v>
      </c>
      <c r="C50" s="5" t="s">
        <v>170</v>
      </c>
      <c r="D50" s="4">
        <f>E50*0.00462</f>
        <v>371.448</v>
      </c>
      <c r="E50" s="1">
        <v>80400</v>
      </c>
      <c r="F50" s="1">
        <f aca="true" t="shared" si="2" ref="F50:F55">E50-2000</f>
        <v>78400</v>
      </c>
      <c r="G50" s="42"/>
      <c r="H50" s="42"/>
      <c r="I50" s="42"/>
      <c r="J50" s="42"/>
      <c r="K50" s="42"/>
    </row>
    <row r="51" spans="1:11" ht="21">
      <c r="A51" s="2" t="s">
        <v>17</v>
      </c>
      <c r="B51" s="5" t="s">
        <v>200</v>
      </c>
      <c r="C51" s="5" t="s">
        <v>90</v>
      </c>
      <c r="D51" s="4">
        <f>E51*0.0054</f>
        <v>434.16</v>
      </c>
      <c r="E51" s="1">
        <v>80400</v>
      </c>
      <c r="F51" s="1">
        <f t="shared" si="2"/>
        <v>78400</v>
      </c>
      <c r="G51" s="42"/>
      <c r="H51" s="42"/>
      <c r="I51" s="42"/>
      <c r="J51" s="42"/>
      <c r="K51" s="42"/>
    </row>
    <row r="52" spans="1:11" ht="21">
      <c r="A52" s="2" t="s">
        <v>18</v>
      </c>
      <c r="B52" s="5" t="s">
        <v>200</v>
      </c>
      <c r="C52" s="5" t="s">
        <v>91</v>
      </c>
      <c r="D52" s="4">
        <f>E52*0.00636</f>
        <v>511.344</v>
      </c>
      <c r="E52" s="1">
        <v>80400</v>
      </c>
      <c r="F52" s="1">
        <f t="shared" si="2"/>
        <v>78400</v>
      </c>
      <c r="G52" s="42"/>
      <c r="H52" s="42"/>
      <c r="I52" s="42"/>
      <c r="J52" s="42"/>
      <c r="K52" s="42"/>
    </row>
    <row r="53" spans="1:11" ht="21">
      <c r="A53" s="2" t="s">
        <v>223</v>
      </c>
      <c r="B53" s="5" t="s">
        <v>200</v>
      </c>
      <c r="C53" s="5" t="s">
        <v>224</v>
      </c>
      <c r="D53" s="4">
        <f>E53*0.0085</f>
        <v>683.4000000000001</v>
      </c>
      <c r="E53" s="1">
        <v>80400</v>
      </c>
      <c r="F53" s="1">
        <f t="shared" si="2"/>
        <v>78400</v>
      </c>
      <c r="G53" s="42"/>
      <c r="H53" s="42"/>
      <c r="I53" s="42"/>
      <c r="J53" s="42"/>
      <c r="K53" s="42"/>
    </row>
    <row r="54" spans="1:11" ht="21">
      <c r="A54" s="2" t="s">
        <v>30</v>
      </c>
      <c r="B54" s="5" t="s">
        <v>200</v>
      </c>
      <c r="C54" s="5" t="s">
        <v>92</v>
      </c>
      <c r="D54" s="4">
        <f>E54*0.00902</f>
        <v>725.208</v>
      </c>
      <c r="E54" s="1">
        <v>80400</v>
      </c>
      <c r="F54" s="1">
        <f t="shared" si="2"/>
        <v>78400</v>
      </c>
      <c r="G54" s="42"/>
      <c r="H54" s="42"/>
      <c r="I54" s="42"/>
      <c r="J54" s="42"/>
      <c r="K54" s="42"/>
    </row>
    <row r="55" spans="1:11" ht="21">
      <c r="A55" s="2" t="s">
        <v>19</v>
      </c>
      <c r="B55" s="5" t="s">
        <v>200</v>
      </c>
      <c r="C55" s="5" t="s">
        <v>93</v>
      </c>
      <c r="D55" s="4">
        <f>E55*0.01085</f>
        <v>872.34</v>
      </c>
      <c r="E55" s="1">
        <v>80400</v>
      </c>
      <c r="F55" s="1">
        <f t="shared" si="2"/>
        <v>78400</v>
      </c>
      <c r="G55" s="42"/>
      <c r="H55" s="42"/>
      <c r="I55" s="42"/>
      <c r="J55" s="42"/>
      <c r="K55" s="42"/>
    </row>
    <row r="56" spans="1:11" ht="20.25">
      <c r="A56" s="88" t="s">
        <v>186</v>
      </c>
      <c r="B56" s="89"/>
      <c r="C56" s="89"/>
      <c r="D56" s="89"/>
      <c r="E56" s="89"/>
      <c r="F56" s="89"/>
      <c r="G56" s="42"/>
      <c r="H56" s="42"/>
      <c r="I56" s="42"/>
      <c r="J56" s="42"/>
      <c r="K56" s="42"/>
    </row>
    <row r="57" spans="1:11" ht="21">
      <c r="A57" s="7" t="s">
        <v>172</v>
      </c>
      <c r="B57" s="6" t="s">
        <v>199</v>
      </c>
      <c r="C57" s="6" t="s">
        <v>246</v>
      </c>
      <c r="D57" s="8">
        <f>E57*0.000235</f>
        <v>17.907</v>
      </c>
      <c r="E57" s="9">
        <v>76200</v>
      </c>
      <c r="F57" s="9">
        <f>E57-2000</f>
        <v>74200</v>
      </c>
      <c r="G57" s="61"/>
      <c r="H57" s="42"/>
      <c r="I57" s="42"/>
      <c r="J57" s="42"/>
      <c r="K57" s="42"/>
    </row>
    <row r="58" spans="1:11" ht="21">
      <c r="A58" s="7" t="s">
        <v>60</v>
      </c>
      <c r="B58" s="6" t="s">
        <v>199</v>
      </c>
      <c r="C58" s="6" t="s">
        <v>247</v>
      </c>
      <c r="D58" s="8">
        <f>E58*0.000412</f>
        <v>32.135999999999996</v>
      </c>
      <c r="E58" s="9">
        <v>78000</v>
      </c>
      <c r="F58" s="9">
        <f aca="true" t="shared" si="3" ref="F58:F64">E58-2000</f>
        <v>76000</v>
      </c>
      <c r="G58" s="42"/>
      <c r="H58" s="42"/>
      <c r="I58" s="42"/>
      <c r="J58" s="42"/>
      <c r="K58" s="42"/>
    </row>
    <row r="59" spans="1:11" ht="21">
      <c r="A59" s="7" t="s">
        <v>171</v>
      </c>
      <c r="B59" s="6" t="s">
        <v>202</v>
      </c>
      <c r="C59" s="6" t="s">
        <v>249</v>
      </c>
      <c r="D59" s="8">
        <f>E59*0.000643</f>
        <v>47.9035</v>
      </c>
      <c r="E59" s="9">
        <v>74500</v>
      </c>
      <c r="F59" s="9">
        <f t="shared" si="3"/>
        <v>72500</v>
      </c>
      <c r="G59" s="42"/>
      <c r="H59" s="42"/>
      <c r="I59" s="42"/>
      <c r="J59" s="42"/>
      <c r="K59" s="42"/>
    </row>
    <row r="60" spans="1:11" ht="21">
      <c r="A60" s="7" t="s">
        <v>134</v>
      </c>
      <c r="B60" s="6" t="s">
        <v>203</v>
      </c>
      <c r="C60" s="6" t="s">
        <v>248</v>
      </c>
      <c r="D60" s="8">
        <f>E60*0.000918</f>
        <v>65.637</v>
      </c>
      <c r="E60" s="9">
        <v>71500</v>
      </c>
      <c r="F60" s="9">
        <f t="shared" si="3"/>
        <v>69500</v>
      </c>
      <c r="G60" s="42"/>
      <c r="H60" s="42"/>
      <c r="I60" s="42"/>
      <c r="J60" s="42"/>
      <c r="K60" s="42"/>
    </row>
    <row r="61" spans="1:11" ht="21">
      <c r="A61" s="7" t="s">
        <v>61</v>
      </c>
      <c r="B61" s="6" t="s">
        <v>203</v>
      </c>
      <c r="C61" s="6" t="s">
        <v>250</v>
      </c>
      <c r="D61" s="8">
        <f>E61*0.001255</f>
        <v>92.117</v>
      </c>
      <c r="E61" s="9">
        <v>73400</v>
      </c>
      <c r="F61" s="9">
        <f t="shared" si="3"/>
        <v>71400</v>
      </c>
      <c r="G61" s="42"/>
      <c r="H61" s="42"/>
      <c r="I61" s="42"/>
      <c r="J61" s="42"/>
      <c r="K61" s="42"/>
    </row>
    <row r="62" spans="1:11" ht="21">
      <c r="A62" s="7" t="s">
        <v>62</v>
      </c>
      <c r="B62" s="6" t="s">
        <v>203</v>
      </c>
      <c r="C62" s="6" t="s">
        <v>258</v>
      </c>
      <c r="D62" s="8">
        <f>E62*0.001642</f>
        <v>120.5228</v>
      </c>
      <c r="E62" s="9">
        <v>73400</v>
      </c>
      <c r="F62" s="9">
        <f t="shared" si="3"/>
        <v>71400</v>
      </c>
      <c r="G62" s="42"/>
      <c r="H62" s="42"/>
      <c r="I62" s="42"/>
      <c r="J62" s="42"/>
      <c r="K62" s="42"/>
    </row>
    <row r="63" spans="1:11" ht="21">
      <c r="A63" s="7" t="s">
        <v>63</v>
      </c>
      <c r="B63" s="6" t="s">
        <v>203</v>
      </c>
      <c r="C63" s="6" t="s">
        <v>251</v>
      </c>
      <c r="D63" s="8">
        <f>E63*0.00204</f>
        <v>149.73600000000002</v>
      </c>
      <c r="E63" s="9">
        <v>73400</v>
      </c>
      <c r="F63" s="9">
        <f t="shared" si="3"/>
        <v>71400</v>
      </c>
      <c r="G63" s="42"/>
      <c r="H63" s="42"/>
      <c r="I63" s="42"/>
      <c r="J63" s="42"/>
      <c r="K63" s="42"/>
    </row>
    <row r="64" spans="1:11" ht="21">
      <c r="A64" s="30" t="s">
        <v>191</v>
      </c>
      <c r="B64" s="31" t="s">
        <v>203</v>
      </c>
      <c r="C64" s="31" t="s">
        <v>255</v>
      </c>
      <c r="D64" s="8">
        <f>E64*0.00261</f>
        <v>191.57399999999998</v>
      </c>
      <c r="E64" s="9">
        <v>73400</v>
      </c>
      <c r="F64" s="9">
        <f t="shared" si="3"/>
        <v>71400</v>
      </c>
      <c r="G64" s="42"/>
      <c r="H64" s="42"/>
      <c r="I64" s="42"/>
      <c r="J64" s="42"/>
      <c r="K64" s="42"/>
    </row>
    <row r="65" spans="1:11" ht="20.25">
      <c r="A65" s="90" t="s">
        <v>42</v>
      </c>
      <c r="B65" s="91"/>
      <c r="C65" s="91"/>
      <c r="D65" s="91"/>
      <c r="E65" s="91"/>
      <c r="F65" s="91"/>
      <c r="G65" s="42"/>
      <c r="H65" s="42"/>
      <c r="I65" s="42"/>
      <c r="J65" s="42"/>
      <c r="K65" s="42"/>
    </row>
    <row r="66" spans="1:11" ht="21">
      <c r="A66" s="7" t="s">
        <v>45</v>
      </c>
      <c r="B66" s="6" t="s">
        <v>43</v>
      </c>
      <c r="C66" s="6" t="s">
        <v>96</v>
      </c>
      <c r="D66" s="8">
        <f>E66*0.000009</f>
        <v>1.8</v>
      </c>
      <c r="E66" s="9">
        <v>200000</v>
      </c>
      <c r="F66" s="9">
        <f>E66-2000</f>
        <v>198000</v>
      </c>
      <c r="G66" s="42"/>
      <c r="H66" s="42"/>
      <c r="I66" s="42"/>
      <c r="J66" s="42"/>
      <c r="K66" s="42"/>
    </row>
    <row r="67" spans="1:11" ht="21">
      <c r="A67" s="7" t="s">
        <v>177</v>
      </c>
      <c r="B67" s="6" t="s">
        <v>43</v>
      </c>
      <c r="C67" s="6" t="s">
        <v>180</v>
      </c>
      <c r="D67" s="8">
        <f>E67*0.000056</f>
        <v>9.8</v>
      </c>
      <c r="E67" s="9">
        <v>175000</v>
      </c>
      <c r="F67" s="9">
        <f>E67-2000</f>
        <v>173000</v>
      </c>
      <c r="G67" s="42"/>
      <c r="H67" s="42"/>
      <c r="I67" s="42"/>
      <c r="J67" s="42"/>
      <c r="K67" s="42"/>
    </row>
    <row r="68" spans="1:11" ht="21">
      <c r="A68" s="7" t="s">
        <v>178</v>
      </c>
      <c r="B68" s="6" t="s">
        <v>43</v>
      </c>
      <c r="C68" s="6" t="s">
        <v>179</v>
      </c>
      <c r="D68" s="8">
        <f>E68*0.0001</f>
        <v>17.5</v>
      </c>
      <c r="E68" s="9">
        <v>175000</v>
      </c>
      <c r="F68" s="9">
        <f>E68-2000</f>
        <v>173000</v>
      </c>
      <c r="G68" s="42"/>
      <c r="H68" s="42"/>
      <c r="I68" s="42"/>
      <c r="J68" s="42"/>
      <c r="K68" s="42"/>
    </row>
    <row r="69" spans="1:11" ht="20.25">
      <c r="A69" s="88" t="s">
        <v>185</v>
      </c>
      <c r="B69" s="89"/>
      <c r="C69" s="89"/>
      <c r="D69" s="89"/>
      <c r="E69" s="89"/>
      <c r="F69" s="89"/>
      <c r="G69" s="42"/>
      <c r="H69" s="42"/>
      <c r="I69" s="42"/>
      <c r="J69" s="42"/>
      <c r="K69" s="42"/>
    </row>
    <row r="70" spans="1:11" ht="21">
      <c r="A70" s="7" t="s">
        <v>9</v>
      </c>
      <c r="B70" s="6" t="s">
        <v>199</v>
      </c>
      <c r="C70" s="6" t="s">
        <v>102</v>
      </c>
      <c r="D70" s="10">
        <f>E70*0.000285</f>
        <v>21.8595</v>
      </c>
      <c r="E70" s="9">
        <v>76700</v>
      </c>
      <c r="F70" s="9">
        <f>E70-2000</f>
        <v>74700</v>
      </c>
      <c r="G70" s="42"/>
      <c r="H70" s="42"/>
      <c r="I70" s="42"/>
      <c r="J70" s="42"/>
      <c r="K70" s="42"/>
    </row>
    <row r="71" spans="1:11" ht="21">
      <c r="A71" s="7" t="s">
        <v>10</v>
      </c>
      <c r="B71" s="6" t="s">
        <v>206</v>
      </c>
      <c r="C71" s="6" t="s">
        <v>273</v>
      </c>
      <c r="D71" s="10">
        <f>E71*0.00041</f>
        <v>31.447</v>
      </c>
      <c r="E71" s="9">
        <v>76700</v>
      </c>
      <c r="F71" s="9">
        <f>E71-2000</f>
        <v>74700</v>
      </c>
      <c r="G71" s="42"/>
      <c r="H71" s="42"/>
      <c r="I71" s="42"/>
      <c r="J71" s="42"/>
      <c r="K71" s="42"/>
    </row>
    <row r="72" spans="1:11" ht="20.25">
      <c r="A72" s="90" t="s">
        <v>111</v>
      </c>
      <c r="B72" s="91"/>
      <c r="C72" s="91"/>
      <c r="D72" s="91"/>
      <c r="E72" s="91"/>
      <c r="F72" s="91"/>
      <c r="G72" s="42"/>
      <c r="H72" s="42"/>
      <c r="I72" s="42"/>
      <c r="J72" s="42"/>
      <c r="K72" s="42"/>
    </row>
    <row r="73" spans="1:11" ht="21">
      <c r="A73" s="7" t="s">
        <v>21</v>
      </c>
      <c r="B73" s="6" t="s">
        <v>202</v>
      </c>
      <c r="C73" s="6" t="s">
        <v>94</v>
      </c>
      <c r="D73" s="8">
        <f>E73*0.00063</f>
        <v>52.92</v>
      </c>
      <c r="E73" s="9">
        <v>84000</v>
      </c>
      <c r="F73" s="9">
        <f>E73-2000</f>
        <v>82000</v>
      </c>
      <c r="G73" s="42"/>
      <c r="H73" s="42"/>
      <c r="I73" s="42"/>
      <c r="J73" s="42"/>
      <c r="K73" s="42"/>
    </row>
    <row r="74" spans="1:11" ht="21">
      <c r="A74" s="7" t="s">
        <v>22</v>
      </c>
      <c r="B74" s="6" t="s">
        <v>202</v>
      </c>
      <c r="C74" s="6" t="s">
        <v>95</v>
      </c>
      <c r="D74" s="8">
        <f>E74*0.0009</f>
        <v>75.6</v>
      </c>
      <c r="E74" s="9">
        <v>84000</v>
      </c>
      <c r="F74" s="9">
        <f>E74-2000</f>
        <v>82000</v>
      </c>
      <c r="G74" s="42"/>
      <c r="H74" s="42"/>
      <c r="I74" s="42"/>
      <c r="J74" s="42"/>
      <c r="K74" s="42"/>
    </row>
    <row r="75" spans="1:11" ht="21">
      <c r="A75" s="7" t="s">
        <v>34</v>
      </c>
      <c r="B75" s="6" t="s">
        <v>203</v>
      </c>
      <c r="C75" s="6" t="s">
        <v>103</v>
      </c>
      <c r="D75" s="8">
        <f>E75*0.00125</f>
        <v>105</v>
      </c>
      <c r="E75" s="9">
        <v>84000</v>
      </c>
      <c r="F75" s="9">
        <f>E75-2000</f>
        <v>82000</v>
      </c>
      <c r="G75" s="42"/>
      <c r="H75" s="42"/>
      <c r="I75" s="42"/>
      <c r="J75" s="42"/>
      <c r="K75" s="42"/>
    </row>
    <row r="76" spans="1:11" ht="21">
      <c r="A76" s="7" t="s">
        <v>35</v>
      </c>
      <c r="B76" s="6" t="s">
        <v>203</v>
      </c>
      <c r="C76" s="6" t="s">
        <v>104</v>
      </c>
      <c r="D76" s="8">
        <f>E76*0.00158</f>
        <v>132.72</v>
      </c>
      <c r="E76" s="9">
        <v>84000</v>
      </c>
      <c r="F76" s="9">
        <f>E76-2000</f>
        <v>82000</v>
      </c>
      <c r="G76" s="42"/>
      <c r="H76" s="42"/>
      <c r="I76" s="42"/>
      <c r="J76" s="42"/>
      <c r="K76" s="42"/>
    </row>
    <row r="77" spans="1:11" ht="20.25">
      <c r="A77" s="88" t="s">
        <v>37</v>
      </c>
      <c r="B77" s="89"/>
      <c r="C77" s="89"/>
      <c r="D77" s="89"/>
      <c r="E77" s="89"/>
      <c r="F77" s="89"/>
      <c r="G77" s="42"/>
      <c r="H77" s="42"/>
      <c r="I77" s="42"/>
      <c r="J77" s="42"/>
      <c r="K77" s="42"/>
    </row>
    <row r="78" spans="1:11" ht="21">
      <c r="A78" s="2" t="s">
        <v>27</v>
      </c>
      <c r="B78" s="5" t="s">
        <v>204</v>
      </c>
      <c r="C78" s="5" t="s">
        <v>99</v>
      </c>
      <c r="D78" s="4">
        <f>E78*0.0008</f>
        <v>64.08</v>
      </c>
      <c r="E78" s="1">
        <v>80100</v>
      </c>
      <c r="F78" s="1">
        <f>E78-2000</f>
        <v>78100</v>
      </c>
      <c r="G78" s="42"/>
      <c r="H78" s="42"/>
      <c r="I78" s="42"/>
      <c r="J78" s="42"/>
      <c r="K78" s="42"/>
    </row>
    <row r="79" spans="1:11" ht="21">
      <c r="A79" s="2" t="s">
        <v>28</v>
      </c>
      <c r="B79" s="5" t="s">
        <v>205</v>
      </c>
      <c r="C79" s="5" t="s">
        <v>100</v>
      </c>
      <c r="D79" s="4">
        <f>E79*0.00115</f>
        <v>92.115</v>
      </c>
      <c r="E79" s="1">
        <v>80100</v>
      </c>
      <c r="F79" s="1">
        <f>E79-2000</f>
        <v>78100</v>
      </c>
      <c r="G79" s="42"/>
      <c r="H79" s="42"/>
      <c r="I79" s="42"/>
      <c r="J79" s="42"/>
      <c r="K79" s="42"/>
    </row>
    <row r="80" spans="1:11" ht="21">
      <c r="A80" s="2" t="s">
        <v>33</v>
      </c>
      <c r="B80" s="5" t="s">
        <v>199</v>
      </c>
      <c r="C80" s="5" t="s">
        <v>101</v>
      </c>
      <c r="D80" s="4">
        <f>E80*0.00155</f>
        <v>124.155</v>
      </c>
      <c r="E80" s="1">
        <v>80100</v>
      </c>
      <c r="F80" s="1">
        <f>E80-2000</f>
        <v>78100</v>
      </c>
      <c r="G80" s="42"/>
      <c r="H80" s="42"/>
      <c r="I80" s="42"/>
      <c r="J80" s="42"/>
      <c r="K80" s="42"/>
    </row>
    <row r="81" spans="1:11" ht="20.25">
      <c r="A81" s="96" t="s">
        <v>184</v>
      </c>
      <c r="B81" s="97"/>
      <c r="C81" s="97"/>
      <c r="D81" s="97"/>
      <c r="E81" s="97"/>
      <c r="F81" s="97"/>
      <c r="G81" s="42"/>
      <c r="H81" s="42"/>
      <c r="I81" s="42"/>
      <c r="J81" s="42"/>
      <c r="K81" s="42"/>
    </row>
    <row r="82" spans="1:11" ht="21">
      <c r="A82" s="7" t="s">
        <v>29</v>
      </c>
      <c r="B82" s="6" t="s">
        <v>199</v>
      </c>
      <c r="C82" s="6" t="s">
        <v>271</v>
      </c>
      <c r="D82" s="10">
        <f>E82*0.00069</f>
        <v>60.443999999999996</v>
      </c>
      <c r="E82" s="9">
        <v>87600</v>
      </c>
      <c r="F82" s="9">
        <f>E82-2000</f>
        <v>85600</v>
      </c>
      <c r="G82" s="42"/>
      <c r="H82" s="42"/>
      <c r="I82" s="42"/>
      <c r="J82" s="42"/>
      <c r="K82" s="42"/>
    </row>
    <row r="83" spans="1:11" ht="21">
      <c r="A83" s="7" t="s">
        <v>36</v>
      </c>
      <c r="B83" s="6" t="s">
        <v>199</v>
      </c>
      <c r="C83" s="6" t="s">
        <v>272</v>
      </c>
      <c r="D83" s="10">
        <f>E83*0.00081</f>
        <v>74.03399999999999</v>
      </c>
      <c r="E83" s="9">
        <v>91400</v>
      </c>
      <c r="F83" s="9">
        <f>E83-2000</f>
        <v>89400</v>
      </c>
      <c r="G83" s="42"/>
      <c r="H83" s="42"/>
      <c r="I83" s="42"/>
      <c r="J83" s="42"/>
      <c r="K83" s="42"/>
    </row>
    <row r="84" spans="1:11" ht="21">
      <c r="A84" s="7" t="s">
        <v>20</v>
      </c>
      <c r="B84" s="6" t="s">
        <v>199</v>
      </c>
      <c r="C84" s="6" t="s">
        <v>75</v>
      </c>
      <c r="D84" s="10">
        <f>E84*0.00131</f>
        <v>113.577</v>
      </c>
      <c r="E84" s="9">
        <v>86700</v>
      </c>
      <c r="F84" s="9">
        <f>E84-2000</f>
        <v>84700</v>
      </c>
      <c r="G84" s="42"/>
      <c r="H84" s="42"/>
      <c r="I84" s="42"/>
      <c r="J84" s="42"/>
      <c r="K84" s="42"/>
    </row>
    <row r="85" spans="1:11" ht="21">
      <c r="A85" s="7" t="s">
        <v>120</v>
      </c>
      <c r="B85" s="6" t="s">
        <v>199</v>
      </c>
      <c r="C85" s="6" t="s">
        <v>259</v>
      </c>
      <c r="D85" s="10">
        <f>E85*0.00202</f>
        <v>162.812</v>
      </c>
      <c r="E85" s="9">
        <v>80600</v>
      </c>
      <c r="F85" s="9">
        <f>E85-2000</f>
        <v>78600</v>
      </c>
      <c r="G85" s="42"/>
      <c r="H85" s="42"/>
      <c r="I85" s="42"/>
      <c r="J85" s="42"/>
      <c r="K85" s="42"/>
    </row>
    <row r="86" spans="1:11" ht="20.25">
      <c r="A86" s="90" t="s">
        <v>46</v>
      </c>
      <c r="B86" s="91"/>
      <c r="C86" s="91"/>
      <c r="D86" s="91"/>
      <c r="E86" s="91"/>
      <c r="F86" s="91"/>
      <c r="G86" s="42"/>
      <c r="H86" s="42"/>
      <c r="I86" s="42"/>
      <c r="J86" s="42"/>
      <c r="K86" s="42"/>
    </row>
    <row r="87" spans="1:11" ht="21">
      <c r="A87" s="7" t="s">
        <v>40</v>
      </c>
      <c r="B87" s="62"/>
      <c r="C87" s="6" t="s">
        <v>193</v>
      </c>
      <c r="D87" s="8">
        <f>E87*0.05033</f>
        <v>4298.182</v>
      </c>
      <c r="E87" s="9">
        <v>85400</v>
      </c>
      <c r="F87" s="9">
        <f>E87-2000</f>
        <v>83400</v>
      </c>
      <c r="G87" s="42"/>
      <c r="H87" s="42"/>
      <c r="I87" s="42"/>
      <c r="J87" s="42"/>
      <c r="K87" s="42"/>
    </row>
    <row r="88" spans="1:11" ht="22.5" customHeight="1">
      <c r="A88" s="7" t="s">
        <v>41</v>
      </c>
      <c r="B88" s="62"/>
      <c r="C88" s="6" t="s">
        <v>194</v>
      </c>
      <c r="D88" s="8">
        <f>E88*0.076</f>
        <v>6490.4</v>
      </c>
      <c r="E88" s="9">
        <v>85400</v>
      </c>
      <c r="F88" s="9">
        <f aca="true" t="shared" si="4" ref="F88:F93">E88-2000</f>
        <v>83400</v>
      </c>
      <c r="G88" s="42"/>
      <c r="H88" s="42"/>
      <c r="I88" s="42"/>
      <c r="J88" s="42"/>
      <c r="K88" s="42"/>
    </row>
    <row r="89" spans="1:11" ht="21">
      <c r="A89" s="7" t="s">
        <v>65</v>
      </c>
      <c r="B89" s="62"/>
      <c r="C89" s="6" t="s">
        <v>97</v>
      </c>
      <c r="D89" s="8">
        <f>E89*0.08</f>
        <v>6736</v>
      </c>
      <c r="E89" s="9">
        <v>84200</v>
      </c>
      <c r="F89" s="9">
        <f t="shared" si="4"/>
        <v>82200</v>
      </c>
      <c r="G89" s="42"/>
      <c r="H89" s="42"/>
      <c r="I89" s="42"/>
      <c r="J89" s="42"/>
      <c r="K89" s="42"/>
    </row>
    <row r="90" spans="1:11" ht="21">
      <c r="A90" s="7" t="s">
        <v>192</v>
      </c>
      <c r="B90" s="63"/>
      <c r="C90" s="25" t="s">
        <v>195</v>
      </c>
      <c r="D90" s="8">
        <f>E90*0.2826</f>
        <v>24134.04</v>
      </c>
      <c r="E90" s="9">
        <v>85400</v>
      </c>
      <c r="F90" s="9">
        <f t="shared" si="4"/>
        <v>83400</v>
      </c>
      <c r="G90" s="42"/>
      <c r="H90" s="42"/>
      <c r="I90" s="42"/>
      <c r="J90" s="42"/>
      <c r="K90" s="42"/>
    </row>
    <row r="91" spans="1:11" ht="21">
      <c r="A91" s="7" t="s">
        <v>252</v>
      </c>
      <c r="B91" s="63"/>
      <c r="C91" s="25" t="s">
        <v>196</v>
      </c>
      <c r="D91" s="8">
        <f>E91*0.362</f>
        <v>30914.8</v>
      </c>
      <c r="E91" s="9">
        <v>85400</v>
      </c>
      <c r="F91" s="9">
        <f t="shared" si="4"/>
        <v>83400</v>
      </c>
      <c r="G91" s="42"/>
      <c r="H91" s="42"/>
      <c r="I91" s="42"/>
      <c r="J91" s="42"/>
      <c r="K91" s="42"/>
    </row>
    <row r="92" spans="1:11" ht="21">
      <c r="A92" s="7" t="s">
        <v>253</v>
      </c>
      <c r="B92" s="62"/>
      <c r="C92" s="6" t="s">
        <v>254</v>
      </c>
      <c r="D92" s="8">
        <f>E92*0.041</f>
        <v>3673.6000000000004</v>
      </c>
      <c r="E92" s="9">
        <v>89600</v>
      </c>
      <c r="F92" s="9">
        <f t="shared" si="4"/>
        <v>87600</v>
      </c>
      <c r="G92" s="42"/>
      <c r="H92" s="42"/>
      <c r="I92" s="42"/>
      <c r="J92" s="42"/>
      <c r="K92" s="42"/>
    </row>
    <row r="93" spans="1:11" ht="21">
      <c r="A93" s="7" t="s">
        <v>71</v>
      </c>
      <c r="B93" s="62"/>
      <c r="C93" s="6" t="s">
        <v>98</v>
      </c>
      <c r="D93" s="8">
        <f>E93*0.306</f>
        <v>25765.2</v>
      </c>
      <c r="E93" s="9">
        <v>84200</v>
      </c>
      <c r="F93" s="9">
        <f t="shared" si="4"/>
        <v>82200</v>
      </c>
      <c r="G93" s="42"/>
      <c r="H93" s="42"/>
      <c r="I93" s="42"/>
      <c r="J93" s="42"/>
      <c r="K93" s="42"/>
    </row>
    <row r="94" spans="1:11" ht="20.25">
      <c r="A94" s="94" t="s">
        <v>0</v>
      </c>
      <c r="B94" s="95"/>
      <c r="C94" s="95"/>
      <c r="D94" s="95"/>
      <c r="E94" s="95"/>
      <c r="F94" s="95"/>
      <c r="G94" s="42"/>
      <c r="H94" s="42"/>
      <c r="I94" s="42"/>
      <c r="J94" s="42"/>
      <c r="K94" s="42"/>
    </row>
    <row r="95" spans="1:11" ht="21">
      <c r="A95" s="2" t="s">
        <v>2</v>
      </c>
      <c r="B95" s="5" t="s">
        <v>207</v>
      </c>
      <c r="C95" s="5" t="s">
        <v>100</v>
      </c>
      <c r="D95" s="4">
        <f>E95*0.00115</f>
        <v>103.155</v>
      </c>
      <c r="E95" s="1">
        <v>89700</v>
      </c>
      <c r="F95" s="1">
        <f>E95-2000</f>
        <v>87700</v>
      </c>
      <c r="G95" s="42"/>
      <c r="H95" s="42"/>
      <c r="I95" s="42"/>
      <c r="J95" s="42"/>
      <c r="K95" s="42"/>
    </row>
    <row r="96" spans="1:11" ht="21">
      <c r="A96" s="2" t="s">
        <v>3</v>
      </c>
      <c r="B96" s="5" t="s">
        <v>208</v>
      </c>
      <c r="C96" s="5" t="s">
        <v>265</v>
      </c>
      <c r="D96" s="4">
        <f>E96*0.00156</f>
        <v>139.932</v>
      </c>
      <c r="E96" s="1">
        <v>89700</v>
      </c>
      <c r="F96" s="1">
        <f aca="true" t="shared" si="5" ref="F96:F105">E96-2000</f>
        <v>87700</v>
      </c>
      <c r="G96" s="42"/>
      <c r="H96" s="42"/>
      <c r="I96" s="42"/>
      <c r="J96" s="42"/>
      <c r="K96" s="42"/>
    </row>
    <row r="97" spans="1:11" ht="21">
      <c r="A97" s="2" t="s">
        <v>4</v>
      </c>
      <c r="B97" s="5" t="s">
        <v>209</v>
      </c>
      <c r="C97" s="5" t="s">
        <v>266</v>
      </c>
      <c r="D97" s="4">
        <f>E97*0.00197</f>
        <v>176.709</v>
      </c>
      <c r="E97" s="1">
        <v>89700</v>
      </c>
      <c r="F97" s="1">
        <f t="shared" si="5"/>
        <v>87700</v>
      </c>
      <c r="G97" s="42"/>
      <c r="H97" s="42"/>
      <c r="I97" s="42"/>
      <c r="J97" s="42"/>
      <c r="K97" s="42"/>
    </row>
    <row r="98" spans="1:11" ht="21">
      <c r="A98" s="2" t="s">
        <v>5</v>
      </c>
      <c r="B98" s="5" t="s">
        <v>209</v>
      </c>
      <c r="C98" s="5" t="s">
        <v>267</v>
      </c>
      <c r="D98" s="4">
        <f>E98*0.00258</f>
        <v>224.45999999999998</v>
      </c>
      <c r="E98" s="1">
        <v>87000</v>
      </c>
      <c r="F98" s="1">
        <f t="shared" si="5"/>
        <v>85000</v>
      </c>
      <c r="G98" s="42"/>
      <c r="H98" s="42"/>
      <c r="I98" s="42"/>
      <c r="J98" s="42"/>
      <c r="K98" s="42"/>
    </row>
    <row r="99" spans="1:11" ht="21">
      <c r="A99" s="2" t="s">
        <v>6</v>
      </c>
      <c r="B99" s="5" t="s">
        <v>210</v>
      </c>
      <c r="C99" s="5" t="s">
        <v>268</v>
      </c>
      <c r="D99" s="4">
        <f>E99*0.00388</f>
        <v>337.56</v>
      </c>
      <c r="E99" s="1">
        <v>87000</v>
      </c>
      <c r="F99" s="1">
        <f t="shared" si="5"/>
        <v>85000</v>
      </c>
      <c r="G99" s="42"/>
      <c r="H99" s="42"/>
      <c r="I99" s="42"/>
      <c r="J99" s="42"/>
      <c r="K99" s="42"/>
    </row>
    <row r="100" spans="1:11" ht="21">
      <c r="A100" s="2" t="s">
        <v>7</v>
      </c>
      <c r="B100" s="11" t="s">
        <v>211</v>
      </c>
      <c r="C100" s="11" t="s">
        <v>269</v>
      </c>
      <c r="D100" s="4">
        <f>E100*0.00495</f>
        <v>430.65000000000003</v>
      </c>
      <c r="E100" s="1">
        <v>87000</v>
      </c>
      <c r="F100" s="1">
        <f t="shared" si="5"/>
        <v>85000</v>
      </c>
      <c r="G100" s="42"/>
      <c r="H100" s="42"/>
      <c r="I100" s="42"/>
      <c r="J100" s="42"/>
      <c r="K100" s="42"/>
    </row>
    <row r="101" spans="1:11" ht="21">
      <c r="A101" s="2" t="s">
        <v>59</v>
      </c>
      <c r="B101" s="11" t="s">
        <v>212</v>
      </c>
      <c r="C101" s="11" t="s">
        <v>109</v>
      </c>
      <c r="D101" s="4">
        <f>E101*0.0058</f>
        <v>504.59999999999997</v>
      </c>
      <c r="E101" s="1">
        <v>87000</v>
      </c>
      <c r="F101" s="1">
        <f t="shared" si="5"/>
        <v>85000</v>
      </c>
      <c r="G101" s="42"/>
      <c r="H101" s="42"/>
      <c r="I101" s="42"/>
      <c r="J101" s="42"/>
      <c r="K101" s="42"/>
    </row>
    <row r="102" spans="1:11" ht="21">
      <c r="A102" s="2" t="s">
        <v>256</v>
      </c>
      <c r="B102" s="5" t="s">
        <v>211</v>
      </c>
      <c r="C102" s="5" t="s">
        <v>257</v>
      </c>
      <c r="D102" s="4">
        <f>E102*0.0084</f>
        <v>730.8</v>
      </c>
      <c r="E102" s="1">
        <v>87000</v>
      </c>
      <c r="F102" s="1">
        <f>E102-2000</f>
        <v>85000</v>
      </c>
      <c r="G102" s="42"/>
      <c r="H102" s="42"/>
      <c r="I102" s="42"/>
      <c r="J102" s="42"/>
      <c r="K102" s="42"/>
    </row>
    <row r="103" spans="1:11" ht="21">
      <c r="A103" s="2" t="s">
        <v>8</v>
      </c>
      <c r="B103" s="5" t="s">
        <v>213</v>
      </c>
      <c r="C103" s="5" t="s">
        <v>93</v>
      </c>
      <c r="D103" s="4">
        <f>E103*0.01085</f>
        <v>943.95</v>
      </c>
      <c r="E103" s="1">
        <v>87000</v>
      </c>
      <c r="F103" s="1">
        <f t="shared" si="5"/>
        <v>85000</v>
      </c>
      <c r="G103" s="42"/>
      <c r="H103" s="42"/>
      <c r="I103" s="42"/>
      <c r="J103" s="42"/>
      <c r="K103" s="42"/>
    </row>
    <row r="104" spans="1:11" ht="21">
      <c r="A104" s="2" t="s">
        <v>115</v>
      </c>
      <c r="B104" s="5" t="s">
        <v>214</v>
      </c>
      <c r="C104" s="5" t="s">
        <v>117</v>
      </c>
      <c r="D104" s="4">
        <f>E104*0.0124</f>
        <v>1078.8</v>
      </c>
      <c r="E104" s="1">
        <v>87000</v>
      </c>
      <c r="F104" s="1">
        <f t="shared" si="5"/>
        <v>85000</v>
      </c>
      <c r="G104" s="42"/>
      <c r="H104" s="42"/>
      <c r="I104" s="42"/>
      <c r="J104" s="42"/>
      <c r="K104" s="42"/>
    </row>
    <row r="105" spans="1:11" ht="21">
      <c r="A105" s="2" t="s">
        <v>175</v>
      </c>
      <c r="B105" s="5" t="s">
        <v>214</v>
      </c>
      <c r="C105" s="5" t="s">
        <v>176</v>
      </c>
      <c r="D105" s="4">
        <f>E105*0.01546</f>
        <v>1345.02</v>
      </c>
      <c r="E105" s="1">
        <v>87000</v>
      </c>
      <c r="F105" s="1">
        <f t="shared" si="5"/>
        <v>85000</v>
      </c>
      <c r="G105" s="42"/>
      <c r="H105" s="42"/>
      <c r="I105" s="42"/>
      <c r="J105" s="42"/>
      <c r="K105" s="42"/>
    </row>
    <row r="106" spans="1:11" ht="20.25">
      <c r="A106" s="86" t="s">
        <v>38</v>
      </c>
      <c r="B106" s="87"/>
      <c r="C106" s="87"/>
      <c r="D106" s="87"/>
      <c r="E106" s="87"/>
      <c r="F106" s="87"/>
      <c r="G106" s="42"/>
      <c r="H106" s="42"/>
      <c r="I106" s="42"/>
      <c r="J106" s="42"/>
      <c r="K106" s="42"/>
    </row>
    <row r="107" spans="1:11" ht="21">
      <c r="A107" s="2" t="s">
        <v>231</v>
      </c>
      <c r="B107" s="5" t="s">
        <v>200</v>
      </c>
      <c r="C107" s="5" t="s">
        <v>225</v>
      </c>
      <c r="D107" s="4">
        <f>E107*0.00608</f>
        <v>553.888</v>
      </c>
      <c r="E107" s="1">
        <v>91100</v>
      </c>
      <c r="F107" s="1">
        <f>E107-2000</f>
        <v>89100</v>
      </c>
      <c r="G107" s="42"/>
      <c r="H107" s="42"/>
      <c r="I107" s="42"/>
      <c r="J107" s="42"/>
      <c r="K107" s="42"/>
    </row>
    <row r="108" spans="1:11" ht="21">
      <c r="A108" s="2" t="s">
        <v>232</v>
      </c>
      <c r="B108" s="5" t="s">
        <v>211</v>
      </c>
      <c r="C108" s="5" t="s">
        <v>226</v>
      </c>
      <c r="D108" s="4">
        <f>E108*0.00726</f>
        <v>661.386</v>
      </c>
      <c r="E108" s="1">
        <v>91100</v>
      </c>
      <c r="F108" s="1">
        <f aca="true" t="shared" si="6" ref="F108:F114">E108-2000</f>
        <v>89100</v>
      </c>
      <c r="G108" s="42"/>
      <c r="H108" s="42"/>
      <c r="I108" s="42"/>
      <c r="J108" s="42"/>
      <c r="K108" s="42"/>
    </row>
    <row r="109" spans="1:11" ht="21">
      <c r="A109" s="2" t="s">
        <v>233</v>
      </c>
      <c r="B109" s="5" t="s">
        <v>214</v>
      </c>
      <c r="C109" s="5" t="s">
        <v>227</v>
      </c>
      <c r="D109" s="32">
        <f>E109*0.00886</f>
        <v>807.146</v>
      </c>
      <c r="E109" s="1">
        <v>91100</v>
      </c>
      <c r="F109" s="1">
        <f t="shared" si="6"/>
        <v>89100</v>
      </c>
      <c r="G109" s="42"/>
      <c r="H109" s="42"/>
      <c r="I109" s="42"/>
      <c r="J109" s="42"/>
      <c r="K109" s="42"/>
    </row>
    <row r="110" spans="1:11" ht="21">
      <c r="A110" s="2" t="s">
        <v>234</v>
      </c>
      <c r="B110" s="5" t="s">
        <v>215</v>
      </c>
      <c r="C110" s="5" t="s">
        <v>228</v>
      </c>
      <c r="D110" s="4">
        <f>E110*0.01072</f>
        <v>976.592</v>
      </c>
      <c r="E110" s="1">
        <v>91100</v>
      </c>
      <c r="F110" s="1">
        <f t="shared" si="6"/>
        <v>89100</v>
      </c>
      <c r="G110" s="42"/>
      <c r="H110" s="42"/>
      <c r="I110" s="42"/>
      <c r="J110" s="42"/>
      <c r="K110" s="42"/>
    </row>
    <row r="111" spans="1:11" ht="21">
      <c r="A111" s="2" t="s">
        <v>235</v>
      </c>
      <c r="B111" s="5" t="s">
        <v>200</v>
      </c>
      <c r="C111" s="5" t="s">
        <v>270</v>
      </c>
      <c r="D111" s="4">
        <f>E111*0.01271</f>
        <v>1157.881</v>
      </c>
      <c r="E111" s="1">
        <v>91100</v>
      </c>
      <c r="F111" s="1">
        <f t="shared" si="6"/>
        <v>89100</v>
      </c>
      <c r="G111" s="42"/>
      <c r="H111" s="42"/>
      <c r="I111" s="42"/>
      <c r="J111" s="42"/>
      <c r="K111" s="42"/>
    </row>
    <row r="112" spans="1:11" ht="21">
      <c r="A112" s="2" t="s">
        <v>236</v>
      </c>
      <c r="B112" s="5" t="s">
        <v>200</v>
      </c>
      <c r="C112" s="5" t="s">
        <v>229</v>
      </c>
      <c r="D112" s="4">
        <f>E112*0.01463</f>
        <v>1332.7930000000001</v>
      </c>
      <c r="E112" s="1">
        <v>91100</v>
      </c>
      <c r="F112" s="1">
        <f t="shared" si="6"/>
        <v>89100</v>
      </c>
      <c r="G112" s="42"/>
      <c r="H112" s="42"/>
      <c r="I112" s="42"/>
      <c r="J112" s="42"/>
      <c r="K112" s="42"/>
    </row>
    <row r="113" spans="1:11" ht="21">
      <c r="A113" s="2" t="s">
        <v>237</v>
      </c>
      <c r="B113" s="5" t="s">
        <v>200</v>
      </c>
      <c r="C113" s="5" t="s">
        <v>230</v>
      </c>
      <c r="D113" s="32">
        <f>E113*0.01679</f>
        <v>1529.569</v>
      </c>
      <c r="E113" s="1">
        <v>91100</v>
      </c>
      <c r="F113" s="1">
        <f t="shared" si="6"/>
        <v>89100</v>
      </c>
      <c r="G113" s="42"/>
      <c r="H113" s="42"/>
      <c r="I113" s="42"/>
      <c r="J113" s="42"/>
      <c r="K113" s="42"/>
    </row>
    <row r="114" spans="1:11" ht="21">
      <c r="A114" s="2" t="s">
        <v>238</v>
      </c>
      <c r="B114" s="31" t="s">
        <v>200</v>
      </c>
      <c r="C114" s="31" t="s">
        <v>197</v>
      </c>
      <c r="D114" s="32">
        <f>E114*0.01933</f>
        <v>2619.215</v>
      </c>
      <c r="E114" s="1">
        <v>135500</v>
      </c>
      <c r="F114" s="1">
        <f t="shared" si="6"/>
        <v>133500</v>
      </c>
      <c r="G114" s="42"/>
      <c r="H114" s="42"/>
      <c r="I114" s="42"/>
      <c r="J114" s="42"/>
      <c r="K114" s="42"/>
    </row>
    <row r="115" spans="1:11" ht="21">
      <c r="A115" s="92" t="s">
        <v>216</v>
      </c>
      <c r="B115" s="93"/>
      <c r="C115" s="93"/>
      <c r="D115" s="93"/>
      <c r="E115" s="93"/>
      <c r="F115" s="93"/>
      <c r="G115" s="42"/>
      <c r="H115" s="42"/>
      <c r="I115" s="42"/>
      <c r="J115" s="42"/>
      <c r="K115" s="42"/>
    </row>
    <row r="116" spans="1:11" ht="21">
      <c r="A116" s="2" t="s">
        <v>219</v>
      </c>
      <c r="B116" s="31" t="s">
        <v>200</v>
      </c>
      <c r="C116" s="31"/>
      <c r="D116" s="32"/>
      <c r="E116" s="1">
        <v>122100</v>
      </c>
      <c r="F116" s="1">
        <f>E116-2000</f>
        <v>120100</v>
      </c>
      <c r="G116" s="42"/>
      <c r="H116" s="42"/>
      <c r="I116" s="42"/>
      <c r="J116" s="42"/>
      <c r="K116" s="42"/>
    </row>
    <row r="117" spans="1:11" ht="21">
      <c r="A117" s="2" t="s">
        <v>220</v>
      </c>
      <c r="B117" s="31" t="s">
        <v>200</v>
      </c>
      <c r="C117" s="31"/>
      <c r="D117" s="32"/>
      <c r="E117" s="1">
        <v>122100</v>
      </c>
      <c r="F117" s="1">
        <f>E117-2000</f>
        <v>120100</v>
      </c>
      <c r="G117" s="42"/>
      <c r="H117" s="42"/>
      <c r="I117" s="42"/>
      <c r="J117" s="42"/>
      <c r="K117" s="42"/>
    </row>
    <row r="118" spans="1:11" ht="21">
      <c r="A118" s="2" t="s">
        <v>221</v>
      </c>
      <c r="B118" s="31" t="s">
        <v>200</v>
      </c>
      <c r="C118" s="31"/>
      <c r="D118" s="32"/>
      <c r="E118" s="1">
        <v>122100</v>
      </c>
      <c r="F118" s="1">
        <f>E118-2000</f>
        <v>120100</v>
      </c>
      <c r="G118" s="42"/>
      <c r="H118" s="42"/>
      <c r="I118" s="42"/>
      <c r="J118" s="42"/>
      <c r="K118" s="42"/>
    </row>
    <row r="119" spans="1:11" ht="21">
      <c r="A119" s="2" t="s">
        <v>222</v>
      </c>
      <c r="B119" s="31" t="s">
        <v>200</v>
      </c>
      <c r="C119" s="31"/>
      <c r="D119" s="32"/>
      <c r="E119" s="1">
        <v>122100</v>
      </c>
      <c r="F119" s="1">
        <f>E119-2000</f>
        <v>120100</v>
      </c>
      <c r="G119" s="42"/>
      <c r="H119" s="42"/>
      <c r="I119" s="42"/>
      <c r="J119" s="42"/>
      <c r="K119" s="42"/>
    </row>
    <row r="120" spans="1:11" ht="20.25">
      <c r="A120" s="100" t="s">
        <v>23</v>
      </c>
      <c r="B120" s="101"/>
      <c r="C120" s="101"/>
      <c r="D120" s="101"/>
      <c r="E120" s="101"/>
      <c r="F120" s="101"/>
      <c r="G120" s="42"/>
      <c r="H120" s="42"/>
      <c r="I120" s="42"/>
      <c r="J120" s="42"/>
      <c r="K120" s="42"/>
    </row>
    <row r="121" spans="1:11" ht="18" customHeight="1">
      <c r="A121" s="12" t="s">
        <v>113</v>
      </c>
      <c r="B121" s="13" t="s">
        <v>24</v>
      </c>
      <c r="C121" s="23" t="s">
        <v>122</v>
      </c>
      <c r="D121" s="45" t="s">
        <v>285</v>
      </c>
      <c r="E121" s="14"/>
      <c r="F121" s="13"/>
      <c r="G121" s="42"/>
      <c r="H121" s="42"/>
      <c r="I121" s="75"/>
      <c r="J121" s="42"/>
      <c r="K121" s="42"/>
    </row>
    <row r="122" spans="1:11" ht="17.25" customHeight="1">
      <c r="A122" s="12" t="s">
        <v>113</v>
      </c>
      <c r="B122" s="13" t="s">
        <v>25</v>
      </c>
      <c r="C122" s="23"/>
      <c r="D122" s="45" t="s">
        <v>286</v>
      </c>
      <c r="E122" s="14"/>
      <c r="F122" s="13"/>
      <c r="G122" s="42"/>
      <c r="H122" s="42"/>
      <c r="I122" s="75"/>
      <c r="J122" s="42"/>
      <c r="K122" s="42"/>
    </row>
    <row r="123" spans="1:11" ht="21">
      <c r="A123" s="33" t="s">
        <v>245</v>
      </c>
      <c r="B123" s="25" t="s">
        <v>24</v>
      </c>
      <c r="C123" s="41"/>
      <c r="D123" s="45" t="s">
        <v>288</v>
      </c>
      <c r="E123" s="14"/>
      <c r="F123" s="25"/>
      <c r="G123" s="42"/>
      <c r="H123" s="42"/>
      <c r="I123" s="75"/>
      <c r="J123" s="42"/>
      <c r="K123" s="42"/>
    </row>
    <row r="124" spans="1:11" ht="21">
      <c r="A124" s="33" t="s">
        <v>245</v>
      </c>
      <c r="B124" s="25" t="s">
        <v>25</v>
      </c>
      <c r="C124" s="44"/>
      <c r="D124" s="45" t="s">
        <v>305</v>
      </c>
      <c r="E124" s="14"/>
      <c r="F124" s="25"/>
      <c r="G124" s="42"/>
      <c r="H124" s="42"/>
      <c r="I124" s="75"/>
      <c r="J124" s="42"/>
      <c r="K124" s="42"/>
    </row>
    <row r="125" spans="1:11" ht="21">
      <c r="A125" s="33" t="s">
        <v>302</v>
      </c>
      <c r="B125" s="25" t="s">
        <v>25</v>
      </c>
      <c r="C125" s="41"/>
      <c r="D125" s="45" t="s">
        <v>305</v>
      </c>
      <c r="E125" s="14"/>
      <c r="F125" s="25"/>
      <c r="G125" s="42"/>
      <c r="H125" s="42"/>
      <c r="I125" s="75"/>
      <c r="J125" s="42"/>
      <c r="K125" s="42"/>
    </row>
    <row r="126" spans="1:11" ht="21">
      <c r="A126" s="33" t="s">
        <v>303</v>
      </c>
      <c r="B126" s="25" t="s">
        <v>25</v>
      </c>
      <c r="C126" s="41"/>
      <c r="D126" s="45" t="s">
        <v>305</v>
      </c>
      <c r="E126" s="14"/>
      <c r="F126" s="25"/>
      <c r="G126" s="42"/>
      <c r="H126" s="42"/>
      <c r="I126" s="75"/>
      <c r="J126" s="42"/>
      <c r="K126" s="42"/>
    </row>
    <row r="127" spans="1:11" ht="21">
      <c r="A127" s="33" t="s">
        <v>304</v>
      </c>
      <c r="B127" s="25" t="s">
        <v>25</v>
      </c>
      <c r="D127" s="45" t="s">
        <v>305</v>
      </c>
      <c r="G127" s="42"/>
      <c r="H127" s="42"/>
      <c r="I127" s="75"/>
      <c r="J127" s="42"/>
      <c r="K127" s="42"/>
    </row>
    <row r="128" spans="1:11" ht="21">
      <c r="A128" s="33" t="s">
        <v>64</v>
      </c>
      <c r="B128" s="25" t="s">
        <v>26</v>
      </c>
      <c r="C128" s="35"/>
      <c r="D128" s="45" t="s">
        <v>287</v>
      </c>
      <c r="E128" s="14"/>
      <c r="F128" s="25"/>
      <c r="G128" s="42"/>
      <c r="H128" s="42"/>
      <c r="I128" s="75"/>
      <c r="J128" s="42"/>
      <c r="K128" s="42"/>
    </row>
    <row r="129" spans="1:11" ht="42">
      <c r="A129" s="46" t="s">
        <v>128</v>
      </c>
      <c r="B129" s="17" t="s">
        <v>129</v>
      </c>
      <c r="C129" s="18"/>
      <c r="D129" s="19" t="s">
        <v>261</v>
      </c>
      <c r="E129" s="20" t="s">
        <v>274</v>
      </c>
      <c r="F129" s="21"/>
      <c r="G129" s="42"/>
      <c r="H129" s="42"/>
      <c r="I129" s="75"/>
      <c r="J129" s="42"/>
      <c r="K129" s="42"/>
    </row>
    <row r="130" spans="1:11" ht="42">
      <c r="A130" s="46" t="s">
        <v>128</v>
      </c>
      <c r="B130" s="17" t="s">
        <v>129</v>
      </c>
      <c r="C130" s="18"/>
      <c r="D130" s="19" t="s">
        <v>260</v>
      </c>
      <c r="E130" s="20" t="s">
        <v>281</v>
      </c>
      <c r="F130" s="21"/>
      <c r="G130" s="42"/>
      <c r="H130" s="42"/>
      <c r="I130" s="75"/>
      <c r="J130" s="42"/>
      <c r="K130" s="42"/>
    </row>
    <row r="131" spans="1:11" ht="63">
      <c r="A131" s="46" t="s">
        <v>133</v>
      </c>
      <c r="B131" s="17" t="s">
        <v>129</v>
      </c>
      <c r="C131" s="18"/>
      <c r="D131" s="19" t="s">
        <v>261</v>
      </c>
      <c r="E131" s="20" t="s">
        <v>275</v>
      </c>
      <c r="F131" s="21"/>
      <c r="G131" s="42"/>
      <c r="H131" s="42"/>
      <c r="I131" s="75"/>
      <c r="J131" s="42"/>
      <c r="K131" s="42"/>
    </row>
    <row r="132" spans="1:11" ht="63">
      <c r="A132" s="46" t="s">
        <v>133</v>
      </c>
      <c r="B132" s="17" t="s">
        <v>129</v>
      </c>
      <c r="C132" s="18"/>
      <c r="D132" s="19" t="s">
        <v>260</v>
      </c>
      <c r="E132" s="20" t="s">
        <v>282</v>
      </c>
      <c r="F132" s="21"/>
      <c r="G132" s="42"/>
      <c r="H132" s="42"/>
      <c r="I132" s="75"/>
      <c r="J132" s="42"/>
      <c r="K132" s="42"/>
    </row>
    <row r="133" spans="1:11" ht="42">
      <c r="A133" s="46" t="s">
        <v>130</v>
      </c>
      <c r="B133" s="17" t="s">
        <v>129</v>
      </c>
      <c r="C133" s="18"/>
      <c r="D133" s="19" t="s">
        <v>261</v>
      </c>
      <c r="E133" s="20" t="s">
        <v>276</v>
      </c>
      <c r="F133" s="21"/>
      <c r="G133" s="42"/>
      <c r="H133" s="42"/>
      <c r="I133" s="75"/>
      <c r="J133" s="42"/>
      <c r="K133" s="42"/>
    </row>
    <row r="134" spans="1:11" ht="42">
      <c r="A134" s="46" t="s">
        <v>130</v>
      </c>
      <c r="B134" s="17" t="s">
        <v>129</v>
      </c>
      <c r="C134" s="18"/>
      <c r="D134" s="19" t="s">
        <v>260</v>
      </c>
      <c r="E134" s="20" t="s">
        <v>282</v>
      </c>
      <c r="F134" s="21"/>
      <c r="G134" s="42"/>
      <c r="H134" s="42"/>
      <c r="I134" s="75"/>
      <c r="J134" s="42"/>
      <c r="K134" s="42"/>
    </row>
    <row r="135" spans="1:11" ht="63">
      <c r="A135" s="46" t="s">
        <v>131</v>
      </c>
      <c r="B135" s="17" t="s">
        <v>129</v>
      </c>
      <c r="C135" s="18"/>
      <c r="D135" s="19" t="s">
        <v>261</v>
      </c>
      <c r="E135" s="20" t="s">
        <v>277</v>
      </c>
      <c r="F135" s="21"/>
      <c r="G135" s="42"/>
      <c r="H135" s="42"/>
      <c r="I135" s="75"/>
      <c r="J135" s="42"/>
      <c r="K135" s="42"/>
    </row>
    <row r="136" spans="1:11" ht="63">
      <c r="A136" s="46" t="s">
        <v>131</v>
      </c>
      <c r="B136" s="17" t="s">
        <v>129</v>
      </c>
      <c r="C136" s="18"/>
      <c r="D136" s="19" t="s">
        <v>260</v>
      </c>
      <c r="E136" s="20" t="s">
        <v>283</v>
      </c>
      <c r="F136" s="21"/>
      <c r="G136" s="42"/>
      <c r="H136" s="42"/>
      <c r="I136" s="75"/>
      <c r="J136" s="42"/>
      <c r="K136" s="42"/>
    </row>
    <row r="137" spans="1:11" ht="63">
      <c r="A137" s="46" t="s">
        <v>132</v>
      </c>
      <c r="B137" s="17" t="s">
        <v>129</v>
      </c>
      <c r="C137" s="18"/>
      <c r="D137" s="19" t="s">
        <v>262</v>
      </c>
      <c r="E137" s="20" t="s">
        <v>278</v>
      </c>
      <c r="F137" s="21"/>
      <c r="G137" s="42"/>
      <c r="H137" s="42"/>
      <c r="I137" s="75"/>
      <c r="J137" s="42"/>
      <c r="K137" s="42"/>
    </row>
    <row r="138" spans="1:11" ht="63">
      <c r="A138" s="46" t="s">
        <v>132</v>
      </c>
      <c r="B138" s="17" t="s">
        <v>129</v>
      </c>
      <c r="C138" s="18"/>
      <c r="D138" s="19" t="s">
        <v>260</v>
      </c>
      <c r="E138" s="20" t="s">
        <v>283</v>
      </c>
      <c r="F138" s="21"/>
      <c r="G138" s="42"/>
      <c r="H138" s="42"/>
      <c r="I138" s="75"/>
      <c r="J138" s="42"/>
      <c r="K138" s="42"/>
    </row>
    <row r="139" spans="1:11" ht="20.25">
      <c r="A139" s="100" t="s">
        <v>31</v>
      </c>
      <c r="B139" s="101"/>
      <c r="C139" s="101"/>
      <c r="D139" s="101"/>
      <c r="E139" s="101"/>
      <c r="F139" s="101"/>
      <c r="G139" s="42"/>
      <c r="H139" s="42"/>
      <c r="I139" s="75"/>
      <c r="J139" s="42"/>
      <c r="K139" s="42"/>
    </row>
    <row r="140" spans="1:11" ht="21">
      <c r="A140" s="83" t="s">
        <v>32</v>
      </c>
      <c r="B140" s="84" t="s">
        <v>295</v>
      </c>
      <c r="C140" s="84"/>
      <c r="D140" s="84"/>
      <c r="E140" s="13" t="s">
        <v>296</v>
      </c>
      <c r="F140" s="84"/>
      <c r="G140" s="42"/>
      <c r="H140" s="42"/>
      <c r="I140" s="75"/>
      <c r="J140" s="42"/>
      <c r="K140" s="42"/>
    </row>
    <row r="141" spans="1:11" ht="21">
      <c r="A141" s="83" t="s">
        <v>32</v>
      </c>
      <c r="B141" s="84" t="s">
        <v>294</v>
      </c>
      <c r="C141" s="84"/>
      <c r="D141" s="84"/>
      <c r="E141" s="13" t="s">
        <v>297</v>
      </c>
      <c r="F141" s="84"/>
      <c r="G141" s="42"/>
      <c r="H141" s="42"/>
      <c r="I141" s="75"/>
      <c r="J141" s="42"/>
      <c r="K141" s="42"/>
    </row>
    <row r="142" spans="1:11" ht="21">
      <c r="A142" s="16" t="s">
        <v>32</v>
      </c>
      <c r="B142" s="22" t="s">
        <v>291</v>
      </c>
      <c r="C142" s="31"/>
      <c r="D142" s="31"/>
      <c r="E142" s="13" t="s">
        <v>293</v>
      </c>
      <c r="F142" s="15"/>
      <c r="G142" s="42"/>
      <c r="H142" s="42"/>
      <c r="I142" s="75"/>
      <c r="J142" s="42"/>
      <c r="K142" s="42"/>
    </row>
    <row r="143" spans="1:11" ht="21">
      <c r="A143" s="16" t="s">
        <v>32</v>
      </c>
      <c r="B143" s="22" t="s">
        <v>292</v>
      </c>
      <c r="C143" s="64"/>
      <c r="D143" s="31"/>
      <c r="E143" s="13" t="s">
        <v>280</v>
      </c>
      <c r="F143" s="15"/>
      <c r="G143" s="42"/>
      <c r="H143" s="42"/>
      <c r="I143" s="75"/>
      <c r="J143" s="42"/>
      <c r="K143" s="42"/>
    </row>
    <row r="144" spans="1:11" ht="20.25">
      <c r="A144" s="100" t="s">
        <v>44</v>
      </c>
      <c r="B144" s="101"/>
      <c r="C144" s="101"/>
      <c r="D144" s="101"/>
      <c r="E144" s="101"/>
      <c r="F144" s="101"/>
      <c r="G144" s="42"/>
      <c r="H144" s="42"/>
      <c r="I144" s="75"/>
      <c r="J144" s="42"/>
      <c r="K144" s="42"/>
    </row>
    <row r="145" spans="1:11" ht="21">
      <c r="A145" s="34" t="s">
        <v>165</v>
      </c>
      <c r="B145" s="36" t="s">
        <v>66</v>
      </c>
      <c r="C145" s="65"/>
      <c r="D145" s="25" t="s">
        <v>299</v>
      </c>
      <c r="E145" s="65"/>
      <c r="F145" s="65"/>
      <c r="G145" s="42"/>
      <c r="H145" s="42"/>
      <c r="I145" s="42"/>
      <c r="J145" s="42"/>
      <c r="K145" s="42"/>
    </row>
    <row r="146" spans="1:11" ht="21">
      <c r="A146" s="34" t="s">
        <v>166</v>
      </c>
      <c r="B146" s="34" t="s">
        <v>66</v>
      </c>
      <c r="C146" s="34"/>
      <c r="D146" s="25" t="s">
        <v>300</v>
      </c>
      <c r="E146" s="34"/>
      <c r="F146" s="34"/>
      <c r="G146" s="42"/>
      <c r="H146" s="42"/>
      <c r="I146" s="42"/>
      <c r="J146" s="42"/>
      <c r="K146" s="42"/>
    </row>
    <row r="147" spans="1:11" ht="21">
      <c r="A147" s="34" t="s">
        <v>167</v>
      </c>
      <c r="B147" s="34" t="s">
        <v>66</v>
      </c>
      <c r="C147" s="34"/>
      <c r="D147" s="25" t="s">
        <v>298</v>
      </c>
      <c r="E147" s="34"/>
      <c r="F147" s="34"/>
      <c r="G147" s="42"/>
      <c r="H147" s="42"/>
      <c r="I147" s="42"/>
      <c r="J147" s="42"/>
      <c r="K147" s="42"/>
    </row>
    <row r="148" spans="1:11" ht="57.75" customHeight="1">
      <c r="A148" s="76" t="s">
        <v>168</v>
      </c>
      <c r="B148" s="76" t="s">
        <v>66</v>
      </c>
      <c r="C148" s="76"/>
      <c r="D148" s="77" t="s">
        <v>284</v>
      </c>
      <c r="E148" s="76"/>
      <c r="F148" s="76"/>
      <c r="G148" s="42"/>
      <c r="H148" s="42"/>
      <c r="I148" s="42"/>
      <c r="J148" s="42"/>
      <c r="K148" s="42"/>
    </row>
    <row r="149" spans="1:11" ht="54" customHeight="1">
      <c r="A149" s="104" t="s">
        <v>135</v>
      </c>
      <c r="B149" s="105"/>
      <c r="C149" s="105"/>
      <c r="D149" s="105"/>
      <c r="E149" s="105"/>
      <c r="F149" s="105"/>
      <c r="G149" s="42"/>
      <c r="H149" s="42"/>
      <c r="I149" s="42"/>
      <c r="J149" s="42"/>
      <c r="K149" s="42"/>
    </row>
    <row r="150" spans="1:11" ht="21">
      <c r="A150" s="37" t="s">
        <v>136</v>
      </c>
      <c r="B150" s="38" t="s">
        <v>137</v>
      </c>
      <c r="C150" s="37"/>
      <c r="D150" s="38" t="s">
        <v>154</v>
      </c>
      <c r="E150" s="37"/>
      <c r="F150" s="37"/>
      <c r="G150" s="42"/>
      <c r="H150" s="42"/>
      <c r="I150" s="42"/>
      <c r="J150" s="42"/>
      <c r="K150" s="42"/>
    </row>
    <row r="151" spans="1:11" ht="21">
      <c r="A151" s="37" t="s">
        <v>138</v>
      </c>
      <c r="B151" s="38" t="s">
        <v>137</v>
      </c>
      <c r="C151" s="37"/>
      <c r="D151" s="38" t="s">
        <v>155</v>
      </c>
      <c r="E151" s="37"/>
      <c r="F151" s="37"/>
      <c r="G151" s="42"/>
      <c r="H151" s="42"/>
      <c r="I151" s="42"/>
      <c r="J151" s="42"/>
      <c r="K151" s="42"/>
    </row>
    <row r="152" spans="1:11" ht="21">
      <c r="A152" s="37" t="s">
        <v>139</v>
      </c>
      <c r="B152" s="38" t="s">
        <v>137</v>
      </c>
      <c r="C152" s="37"/>
      <c r="D152" s="38" t="s">
        <v>156</v>
      </c>
      <c r="E152" s="37"/>
      <c r="F152" s="37"/>
      <c r="G152" s="42"/>
      <c r="H152" s="42"/>
      <c r="I152" s="42"/>
      <c r="J152" s="42"/>
      <c r="K152" s="42"/>
    </row>
    <row r="153" spans="1:11" ht="21">
      <c r="A153" s="37" t="s">
        <v>140</v>
      </c>
      <c r="B153" s="38" t="s">
        <v>137</v>
      </c>
      <c r="C153" s="37"/>
      <c r="D153" s="38" t="s">
        <v>156</v>
      </c>
      <c r="E153" s="37"/>
      <c r="F153" s="37"/>
      <c r="G153" s="42"/>
      <c r="H153" s="42"/>
      <c r="I153" s="42"/>
      <c r="J153" s="42"/>
      <c r="K153" s="42"/>
    </row>
    <row r="154" spans="1:11" ht="21">
      <c r="A154" s="37" t="s">
        <v>141</v>
      </c>
      <c r="B154" s="38" t="s">
        <v>137</v>
      </c>
      <c r="C154" s="37"/>
      <c r="D154" s="38" t="s">
        <v>157</v>
      </c>
      <c r="E154" s="37"/>
      <c r="F154" s="37"/>
      <c r="G154" s="42"/>
      <c r="H154" s="42"/>
      <c r="I154" s="42"/>
      <c r="J154" s="42"/>
      <c r="K154" s="42"/>
    </row>
    <row r="155" spans="1:11" ht="21">
      <c r="A155" s="37" t="s">
        <v>142</v>
      </c>
      <c r="B155" s="38" t="s">
        <v>137</v>
      </c>
      <c r="C155" s="37"/>
      <c r="D155" s="38" t="s">
        <v>158</v>
      </c>
      <c r="E155" s="37"/>
      <c r="F155" s="37"/>
      <c r="G155" s="42"/>
      <c r="H155" s="42"/>
      <c r="I155" s="42"/>
      <c r="J155" s="42"/>
      <c r="K155" s="42"/>
    </row>
    <row r="156" spans="1:11" ht="21">
      <c r="A156" s="37" t="s">
        <v>187</v>
      </c>
      <c r="B156" s="38" t="s">
        <v>137</v>
      </c>
      <c r="C156" s="37"/>
      <c r="D156" s="38" t="s">
        <v>112</v>
      </c>
      <c r="E156" s="37"/>
      <c r="F156" s="37"/>
      <c r="G156" s="42"/>
      <c r="H156" s="42"/>
      <c r="I156" s="42"/>
      <c r="J156" s="42"/>
      <c r="K156" s="42"/>
    </row>
    <row r="157" spans="1:11" ht="21">
      <c r="A157" s="37" t="s">
        <v>143</v>
      </c>
      <c r="B157" s="38" t="s">
        <v>137</v>
      </c>
      <c r="C157" s="37"/>
      <c r="D157" s="38" t="s">
        <v>112</v>
      </c>
      <c r="E157" s="37"/>
      <c r="F157" s="37"/>
      <c r="G157" s="42"/>
      <c r="H157" s="42"/>
      <c r="I157" s="42"/>
      <c r="J157" s="42"/>
      <c r="K157" s="42"/>
    </row>
    <row r="158" spans="1:11" ht="21">
      <c r="A158" s="37" t="s">
        <v>144</v>
      </c>
      <c r="B158" s="38" t="s">
        <v>137</v>
      </c>
      <c r="C158" s="37"/>
      <c r="D158" s="38" t="s">
        <v>159</v>
      </c>
      <c r="E158" s="37"/>
      <c r="F158" s="37"/>
      <c r="G158" s="42"/>
      <c r="H158" s="42"/>
      <c r="I158" s="42"/>
      <c r="J158" s="42"/>
      <c r="K158" s="42"/>
    </row>
    <row r="159" spans="1:11" ht="21">
      <c r="A159" s="37" t="s">
        <v>145</v>
      </c>
      <c r="B159" s="38" t="s">
        <v>137</v>
      </c>
      <c r="C159" s="37"/>
      <c r="D159" s="38" t="s">
        <v>160</v>
      </c>
      <c r="E159" s="37"/>
      <c r="F159" s="37"/>
      <c r="G159" s="42"/>
      <c r="H159" s="42"/>
      <c r="I159" s="42"/>
      <c r="J159" s="42"/>
      <c r="K159" s="42"/>
    </row>
    <row r="160" spans="1:11" ht="21">
      <c r="A160" s="37" t="s">
        <v>146</v>
      </c>
      <c r="B160" s="38" t="s">
        <v>137</v>
      </c>
      <c r="C160" s="37"/>
      <c r="D160" s="38" t="s">
        <v>161</v>
      </c>
      <c r="E160" s="37"/>
      <c r="F160" s="37"/>
      <c r="G160" s="42"/>
      <c r="H160" s="42"/>
      <c r="I160" s="42"/>
      <c r="J160" s="42"/>
      <c r="K160" s="42"/>
    </row>
    <row r="161" spans="1:11" ht="21">
      <c r="A161" s="37" t="s">
        <v>147</v>
      </c>
      <c r="B161" s="38" t="s">
        <v>137</v>
      </c>
      <c r="C161" s="37"/>
      <c r="D161" s="38" t="s">
        <v>154</v>
      </c>
      <c r="E161" s="37"/>
      <c r="F161" s="37"/>
      <c r="G161" s="42"/>
      <c r="H161" s="42"/>
      <c r="I161" s="42"/>
      <c r="J161" s="42"/>
      <c r="K161" s="42"/>
    </row>
    <row r="162" spans="1:11" ht="21">
      <c r="A162" s="37" t="s">
        <v>148</v>
      </c>
      <c r="B162" s="38" t="s">
        <v>137</v>
      </c>
      <c r="C162" s="37"/>
      <c r="D162" s="38" t="s">
        <v>155</v>
      </c>
      <c r="E162" s="37"/>
      <c r="F162" s="37"/>
      <c r="G162" s="42"/>
      <c r="H162" s="42"/>
      <c r="I162" s="42"/>
      <c r="J162" s="42"/>
      <c r="K162" s="42"/>
    </row>
    <row r="163" spans="1:11" ht="21">
      <c r="A163" s="37" t="s">
        <v>149</v>
      </c>
      <c r="B163" s="38" t="s">
        <v>137</v>
      </c>
      <c r="C163" s="37"/>
      <c r="D163" s="38" t="s">
        <v>156</v>
      </c>
      <c r="E163" s="37"/>
      <c r="F163" s="37"/>
      <c r="G163" s="42"/>
      <c r="H163" s="42"/>
      <c r="I163" s="42"/>
      <c r="J163" s="42"/>
      <c r="K163" s="42"/>
    </row>
    <row r="164" spans="1:11" ht="21">
      <c r="A164" s="37" t="s">
        <v>150</v>
      </c>
      <c r="B164" s="38" t="s">
        <v>137</v>
      </c>
      <c r="C164" s="37"/>
      <c r="D164" s="38" t="s">
        <v>157</v>
      </c>
      <c r="E164" s="37"/>
      <c r="F164" s="37"/>
      <c r="G164" s="42"/>
      <c r="H164" s="42"/>
      <c r="I164" s="42"/>
      <c r="J164" s="42"/>
      <c r="K164" s="42"/>
    </row>
    <row r="165" spans="1:11" ht="21">
      <c r="A165" s="37" t="s">
        <v>151</v>
      </c>
      <c r="B165" s="38" t="s">
        <v>137</v>
      </c>
      <c r="C165" s="37"/>
      <c r="D165" s="38" t="s">
        <v>112</v>
      </c>
      <c r="E165" s="37"/>
      <c r="F165" s="37"/>
      <c r="G165" s="42"/>
      <c r="H165" s="42"/>
      <c r="I165" s="42"/>
      <c r="J165" s="42"/>
      <c r="K165" s="42"/>
    </row>
    <row r="166" spans="1:11" ht="21">
      <c r="A166" s="37" t="s">
        <v>152</v>
      </c>
      <c r="B166" s="38" t="s">
        <v>137</v>
      </c>
      <c r="C166" s="37"/>
      <c r="D166" s="38" t="s">
        <v>162</v>
      </c>
      <c r="E166" s="37"/>
      <c r="F166" s="37"/>
      <c r="G166" s="42"/>
      <c r="H166" s="42"/>
      <c r="I166" s="42"/>
      <c r="J166" s="42"/>
      <c r="K166" s="42"/>
    </row>
    <row r="167" spans="1:11" ht="21">
      <c r="A167" s="37" t="s">
        <v>153</v>
      </c>
      <c r="B167" s="38" t="s">
        <v>137</v>
      </c>
      <c r="C167" s="37"/>
      <c r="D167" s="38" t="s">
        <v>161</v>
      </c>
      <c r="E167" s="37"/>
      <c r="F167" s="37"/>
      <c r="G167" s="42"/>
      <c r="H167" s="42"/>
      <c r="I167" s="42"/>
      <c r="J167" s="42"/>
      <c r="K167" s="42"/>
    </row>
    <row r="168" spans="1:11" ht="21">
      <c r="A168" s="102"/>
      <c r="B168" s="103"/>
      <c r="C168" s="103"/>
      <c r="D168" s="103"/>
      <c r="E168" s="103"/>
      <c r="F168" s="103"/>
      <c r="G168" s="42"/>
      <c r="H168" s="42"/>
      <c r="I168" s="42"/>
      <c r="J168" s="42"/>
      <c r="K168" s="42"/>
    </row>
    <row r="169" spans="1:11" ht="21">
      <c r="A169" s="66"/>
      <c r="B169" s="67"/>
      <c r="C169" s="67"/>
      <c r="D169" s="67"/>
      <c r="E169" s="67"/>
      <c r="F169" s="67"/>
      <c r="G169" s="42"/>
      <c r="H169" s="42"/>
      <c r="I169" s="42"/>
      <c r="J169" s="42"/>
      <c r="K169" s="42"/>
    </row>
    <row r="170" spans="1:11" ht="21">
      <c r="A170" s="98"/>
      <c r="B170" s="99"/>
      <c r="C170" s="99"/>
      <c r="D170" s="99"/>
      <c r="E170" s="99"/>
      <c r="F170" s="99"/>
      <c r="G170" s="42"/>
      <c r="H170" s="42"/>
      <c r="I170" s="42"/>
      <c r="J170" s="42"/>
      <c r="K170" s="42"/>
    </row>
    <row r="171" spans="1:11" ht="21">
      <c r="A171" s="66"/>
      <c r="B171" s="68"/>
      <c r="C171" s="68"/>
      <c r="D171" s="67"/>
      <c r="E171" s="68"/>
      <c r="F171" s="68"/>
      <c r="G171" s="42"/>
      <c r="H171" s="42"/>
      <c r="I171" s="42"/>
      <c r="J171" s="42"/>
      <c r="K171" s="42"/>
    </row>
    <row r="172" spans="1:11" ht="21">
      <c r="A172" s="66"/>
      <c r="B172" s="68"/>
      <c r="C172" s="68"/>
      <c r="D172" s="67"/>
      <c r="E172" s="68"/>
      <c r="F172" s="68"/>
      <c r="G172" s="42"/>
      <c r="H172" s="42"/>
      <c r="I172" s="42"/>
      <c r="J172" s="42"/>
      <c r="K172" s="42"/>
    </row>
    <row r="173" spans="1:11" ht="16.5" customHeight="1">
      <c r="A173" s="66"/>
      <c r="B173" s="68"/>
      <c r="C173" s="68"/>
      <c r="D173" s="67"/>
      <c r="E173" s="68"/>
      <c r="F173" s="68"/>
      <c r="G173" s="42"/>
      <c r="H173" s="42"/>
      <c r="I173" s="42"/>
      <c r="J173" s="42"/>
      <c r="K173" s="42"/>
    </row>
    <row r="174" spans="1:11" ht="16.5" customHeight="1">
      <c r="A174" s="66"/>
      <c r="B174" s="68"/>
      <c r="C174" s="68"/>
      <c r="D174" s="67"/>
      <c r="E174" s="68"/>
      <c r="F174" s="68"/>
      <c r="G174" s="42"/>
      <c r="H174" s="42"/>
      <c r="I174" s="42"/>
      <c r="J174" s="42"/>
      <c r="K174" s="42"/>
    </row>
    <row r="175" spans="1:11" ht="16.5" customHeight="1">
      <c r="A175" s="66"/>
      <c r="B175" s="68"/>
      <c r="C175" s="68"/>
      <c r="D175" s="67"/>
      <c r="E175" s="68"/>
      <c r="F175" s="68"/>
      <c r="G175" s="42"/>
      <c r="H175" s="42"/>
      <c r="I175" s="42"/>
      <c r="J175" s="42"/>
      <c r="K175" s="42"/>
    </row>
    <row r="176" spans="1:11" ht="16.5" customHeight="1">
      <c r="A176" s="66"/>
      <c r="B176" s="68"/>
      <c r="C176" s="68"/>
      <c r="D176" s="67"/>
      <c r="E176" s="68"/>
      <c r="F176" s="68"/>
      <c r="G176" s="42"/>
      <c r="H176" s="42"/>
      <c r="I176" s="42"/>
      <c r="J176" s="42"/>
      <c r="K176" s="42"/>
    </row>
    <row r="177" spans="1:11" ht="16.5" customHeight="1">
      <c r="A177" s="66"/>
      <c r="B177" s="68"/>
      <c r="C177" s="68"/>
      <c r="D177" s="67"/>
      <c r="E177" s="68"/>
      <c r="F177" s="68"/>
      <c r="G177" s="42"/>
      <c r="H177" s="42"/>
      <c r="I177" s="42"/>
      <c r="J177" s="42"/>
      <c r="K177" s="42"/>
    </row>
    <row r="178" spans="1:11" ht="16.5" customHeight="1">
      <c r="A178" s="66"/>
      <c r="B178" s="68"/>
      <c r="C178" s="68"/>
      <c r="D178" s="67"/>
      <c r="E178" s="68"/>
      <c r="F178" s="68"/>
      <c r="G178" s="42"/>
      <c r="H178" s="42"/>
      <c r="I178" s="42"/>
      <c r="J178" s="42"/>
      <c r="K178" s="42"/>
    </row>
    <row r="179" spans="1:11" ht="16.5" customHeight="1">
      <c r="A179" s="66"/>
      <c r="B179" s="68"/>
      <c r="C179" s="68"/>
      <c r="D179" s="67"/>
      <c r="E179" s="68"/>
      <c r="F179" s="68"/>
      <c r="G179" s="42"/>
      <c r="H179" s="42"/>
      <c r="I179" s="42"/>
      <c r="J179" s="42"/>
      <c r="K179" s="42"/>
    </row>
    <row r="180" spans="1:11" ht="16.5" customHeight="1">
      <c r="A180" s="66"/>
      <c r="B180" s="68"/>
      <c r="C180" s="68"/>
      <c r="D180" s="67"/>
      <c r="E180" s="68"/>
      <c r="F180" s="68"/>
      <c r="G180" s="42"/>
      <c r="H180" s="42"/>
      <c r="I180" s="42"/>
      <c r="J180" s="42"/>
      <c r="K180" s="42"/>
    </row>
    <row r="181" spans="1:11" ht="16.5" customHeight="1">
      <c r="A181" s="66"/>
      <c r="B181" s="68"/>
      <c r="C181" s="68"/>
      <c r="D181" s="67"/>
      <c r="E181" s="68"/>
      <c r="F181" s="68"/>
      <c r="G181" s="42"/>
      <c r="H181" s="42"/>
      <c r="I181" s="42"/>
      <c r="J181" s="42"/>
      <c r="K181" s="42"/>
    </row>
    <row r="182" spans="1:11" ht="16.5" customHeight="1">
      <c r="A182" s="66"/>
      <c r="B182" s="68"/>
      <c r="C182" s="68"/>
      <c r="D182" s="67"/>
      <c r="E182" s="68"/>
      <c r="F182" s="68"/>
      <c r="G182" s="42"/>
      <c r="H182" s="42"/>
      <c r="I182" s="42"/>
      <c r="J182" s="42"/>
      <c r="K182" s="42"/>
    </row>
    <row r="183" spans="1:11" ht="16.5" customHeight="1">
      <c r="A183" s="66"/>
      <c r="B183" s="68"/>
      <c r="C183" s="68"/>
      <c r="D183" s="67"/>
      <c r="E183" s="68"/>
      <c r="F183" s="68"/>
      <c r="G183" s="42"/>
      <c r="H183" s="42"/>
      <c r="I183" s="42"/>
      <c r="J183" s="42"/>
      <c r="K183" s="42"/>
    </row>
    <row r="184" spans="1:11" ht="16.5" customHeight="1">
      <c r="A184" s="66"/>
      <c r="B184" s="68"/>
      <c r="C184" s="68"/>
      <c r="D184" s="67"/>
      <c r="E184" s="68"/>
      <c r="F184" s="68"/>
      <c r="G184" s="42"/>
      <c r="H184" s="42"/>
      <c r="I184" s="42"/>
      <c r="J184" s="42"/>
      <c r="K184" s="42"/>
    </row>
    <row r="185" spans="1:11" ht="16.5" customHeight="1">
      <c r="A185" s="66"/>
      <c r="B185" s="68"/>
      <c r="C185" s="68"/>
      <c r="D185" s="67"/>
      <c r="E185" s="68"/>
      <c r="F185" s="68"/>
      <c r="G185" s="42"/>
      <c r="H185" s="42"/>
      <c r="I185" s="42"/>
      <c r="J185" s="42"/>
      <c r="K185" s="42"/>
    </row>
    <row r="186" spans="1:11" ht="16.5" customHeight="1">
      <c r="A186" s="66"/>
      <c r="B186" s="68"/>
      <c r="C186" s="68"/>
      <c r="D186" s="67"/>
      <c r="E186" s="68"/>
      <c r="F186" s="68"/>
      <c r="G186" s="42"/>
      <c r="H186" s="42"/>
      <c r="I186" s="42"/>
      <c r="J186" s="42"/>
      <c r="K186" s="42"/>
    </row>
    <row r="187" spans="1:11" ht="16.5" customHeight="1">
      <c r="A187" s="66"/>
      <c r="B187" s="68"/>
      <c r="C187" s="68"/>
      <c r="D187" s="67"/>
      <c r="E187" s="68"/>
      <c r="F187" s="68"/>
      <c r="G187" s="42"/>
      <c r="H187" s="42"/>
      <c r="I187" s="42"/>
      <c r="J187" s="42"/>
      <c r="K187" s="42"/>
    </row>
    <row r="188" spans="1:11" ht="16.5" customHeight="1">
      <c r="A188" s="66"/>
      <c r="B188" s="68"/>
      <c r="C188" s="68"/>
      <c r="D188" s="67"/>
      <c r="E188" s="68"/>
      <c r="F188" s="68"/>
      <c r="G188" s="42"/>
      <c r="H188" s="42"/>
      <c r="I188" s="42"/>
      <c r="J188" s="42"/>
      <c r="K188" s="42"/>
    </row>
    <row r="189" spans="1:11" ht="21">
      <c r="A189" s="98"/>
      <c r="B189" s="99"/>
      <c r="C189" s="99"/>
      <c r="D189" s="99"/>
      <c r="E189" s="68"/>
      <c r="F189" s="68"/>
      <c r="G189" s="42"/>
      <c r="H189" s="42"/>
      <c r="I189" s="42"/>
      <c r="J189" s="42"/>
      <c r="K189" s="42"/>
    </row>
    <row r="190" spans="1:11" ht="21">
      <c r="A190" s="66"/>
      <c r="B190" s="68"/>
      <c r="C190" s="68"/>
      <c r="D190" s="67"/>
      <c r="E190" s="67"/>
      <c r="F190" s="68"/>
      <c r="G190" s="42"/>
      <c r="H190" s="42"/>
      <c r="I190" s="42"/>
      <c r="J190" s="42"/>
      <c r="K190" s="42"/>
    </row>
    <row r="191" spans="1:11" ht="21">
      <c r="A191" s="66"/>
      <c r="B191" s="68"/>
      <c r="C191" s="68"/>
      <c r="D191" s="67"/>
      <c r="E191" s="67"/>
      <c r="F191" s="68"/>
      <c r="G191" s="42"/>
      <c r="H191" s="42"/>
      <c r="I191" s="42"/>
      <c r="J191" s="42"/>
      <c r="K191" s="42"/>
    </row>
    <row r="192" spans="1:11" ht="21">
      <c r="A192" s="66"/>
      <c r="B192" s="68"/>
      <c r="C192" s="68"/>
      <c r="D192" s="67"/>
      <c r="E192" s="67"/>
      <c r="F192" s="68"/>
      <c r="G192" s="42"/>
      <c r="H192" s="42"/>
      <c r="I192" s="42"/>
      <c r="J192" s="42"/>
      <c r="K192" s="42"/>
    </row>
    <row r="193" spans="1:11" ht="21">
      <c r="A193" s="66"/>
      <c r="B193" s="68"/>
      <c r="C193" s="68"/>
      <c r="D193" s="67"/>
      <c r="E193" s="67"/>
      <c r="F193" s="68"/>
      <c r="G193" s="42"/>
      <c r="H193" s="42"/>
      <c r="I193" s="42"/>
      <c r="J193" s="42"/>
      <c r="K193" s="42"/>
    </row>
    <row r="194" spans="1:11" ht="21">
      <c r="A194" s="66"/>
      <c r="B194" s="68"/>
      <c r="C194" s="68"/>
      <c r="D194" s="67"/>
      <c r="E194" s="67"/>
      <c r="F194" s="68"/>
      <c r="G194" s="42"/>
      <c r="H194" s="42"/>
      <c r="I194" s="42"/>
      <c r="J194" s="42"/>
      <c r="K194" s="42"/>
    </row>
    <row r="195" spans="1:11" ht="21">
      <c r="A195" s="66"/>
      <c r="B195" s="68"/>
      <c r="C195" s="68"/>
      <c r="D195" s="67"/>
      <c r="E195" s="67"/>
      <c r="F195" s="68"/>
      <c r="G195" s="42"/>
      <c r="H195" s="42"/>
      <c r="I195" s="42"/>
      <c r="J195" s="42"/>
      <c r="K195" s="42"/>
    </row>
    <row r="196" spans="1:11" ht="21">
      <c r="A196" s="66"/>
      <c r="B196" s="68"/>
      <c r="C196" s="68"/>
      <c r="D196" s="67"/>
      <c r="E196" s="67"/>
      <c r="F196" s="68"/>
      <c r="G196" s="42"/>
      <c r="H196" s="42"/>
      <c r="I196" s="42"/>
      <c r="J196" s="42"/>
      <c r="K196" s="42"/>
    </row>
    <row r="197" spans="1:11" ht="21">
      <c r="A197" s="68"/>
      <c r="B197" s="68"/>
      <c r="C197" s="42"/>
      <c r="D197" s="69"/>
      <c r="E197" s="70"/>
      <c r="F197" s="42"/>
      <c r="G197" s="42"/>
      <c r="H197" s="42"/>
      <c r="I197" s="42"/>
      <c r="J197" s="42"/>
      <c r="K197" s="42"/>
    </row>
    <row r="198" spans="1:11" ht="21">
      <c r="A198" s="39"/>
      <c r="B198" s="71"/>
      <c r="C198" s="42"/>
      <c r="D198" s="69"/>
      <c r="E198" s="70"/>
      <c r="F198" s="42"/>
      <c r="G198" s="42"/>
      <c r="H198" s="42"/>
      <c r="I198" s="42"/>
      <c r="J198" s="42"/>
      <c r="K198" s="42"/>
    </row>
    <row r="199" spans="1:11" ht="21">
      <c r="A199" s="39"/>
      <c r="B199" s="42"/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1:11" ht="2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1:11" ht="2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1:11" ht="2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1:11" ht="2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</row>
    <row r="204" spans="1:11" ht="2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</row>
    <row r="205" spans="1:11" ht="2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1:11" ht="2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</row>
    <row r="207" spans="1:11" ht="2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</row>
    <row r="208" spans="1:11" ht="2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1:11" ht="2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1:11" ht="2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</row>
    <row r="211" spans="1:11" ht="2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</row>
    <row r="212" spans="1:11" ht="2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</row>
    <row r="213" spans="1:11" ht="2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</row>
    <row r="214" spans="1:11" ht="2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</row>
    <row r="215" spans="1:11" ht="2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</row>
    <row r="216" spans="1:11" ht="2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</row>
    <row r="217" spans="1:11" ht="2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</row>
    <row r="218" spans="1:4" ht="20.25">
      <c r="A218" s="42"/>
      <c r="B218" s="42"/>
      <c r="C218" s="42"/>
      <c r="D218" s="42"/>
    </row>
    <row r="219" spans="1:4" ht="20.25">
      <c r="A219" s="42"/>
      <c r="B219" s="42"/>
      <c r="C219" s="42"/>
      <c r="D219" s="42"/>
    </row>
    <row r="220" spans="1:6" ht="21">
      <c r="A220" s="40"/>
      <c r="B220" s="72"/>
      <c r="C220" s="42"/>
      <c r="D220" s="42"/>
      <c r="E220" s="42"/>
      <c r="F220" s="42"/>
    </row>
    <row r="221" spans="1:6" ht="21">
      <c r="A221" s="26"/>
      <c r="B221" s="42"/>
      <c r="C221" s="42"/>
      <c r="D221" s="42"/>
      <c r="E221" s="42"/>
      <c r="F221" s="42"/>
    </row>
    <row r="222" spans="1:6" ht="21">
      <c r="A222" s="26"/>
      <c r="B222" s="42"/>
      <c r="C222" s="42"/>
      <c r="D222" s="42"/>
      <c r="E222" s="42"/>
      <c r="F222" s="42"/>
    </row>
    <row r="223" spans="1:6" ht="21">
      <c r="A223" s="26"/>
      <c r="B223" s="42"/>
      <c r="C223" s="42"/>
      <c r="D223" s="42"/>
      <c r="E223" s="42"/>
      <c r="F223" s="42"/>
    </row>
    <row r="224" spans="1:6" ht="21">
      <c r="A224" s="26"/>
      <c r="B224" s="42"/>
      <c r="C224" s="42"/>
      <c r="D224" s="42"/>
      <c r="E224" s="42"/>
      <c r="F224" s="42"/>
    </row>
    <row r="225" spans="1:6" ht="21">
      <c r="A225" s="26"/>
      <c r="B225" s="42"/>
      <c r="C225" s="42"/>
      <c r="D225" s="42"/>
      <c r="E225" s="42"/>
      <c r="F225" s="42"/>
    </row>
    <row r="226" spans="1:6" ht="21">
      <c r="A226" s="26"/>
      <c r="B226" s="42"/>
      <c r="C226" s="42"/>
      <c r="D226" s="42"/>
      <c r="E226" s="42"/>
      <c r="F226" s="42"/>
    </row>
    <row r="227" spans="1:6" ht="21">
      <c r="A227" s="26"/>
      <c r="B227" s="42"/>
      <c r="C227" s="42"/>
      <c r="D227" s="42"/>
      <c r="E227" s="42"/>
      <c r="F227" s="42"/>
    </row>
    <row r="228" spans="1:6" ht="21">
      <c r="A228" s="26"/>
      <c r="B228" s="42"/>
      <c r="C228" s="42"/>
      <c r="D228" s="42"/>
      <c r="E228" s="42"/>
      <c r="F228" s="42"/>
    </row>
    <row r="229" spans="1:6" ht="21">
      <c r="A229" s="26"/>
      <c r="B229" s="42"/>
      <c r="C229" s="73"/>
      <c r="D229" s="73"/>
      <c r="E229" s="42"/>
      <c r="F229" s="42"/>
    </row>
    <row r="241" spans="7:8" ht="20.25">
      <c r="G241" s="42"/>
      <c r="H241" s="42"/>
    </row>
    <row r="242" spans="7:8" ht="20.25">
      <c r="G242" s="42"/>
      <c r="H242" s="42"/>
    </row>
    <row r="243" spans="7:8" ht="20.25">
      <c r="G243" s="42"/>
      <c r="H243" s="42"/>
    </row>
    <row r="244" spans="7:8" ht="20.25">
      <c r="G244" s="42"/>
      <c r="H244" s="42"/>
    </row>
    <row r="245" spans="7:8" ht="20.25">
      <c r="G245" s="42"/>
      <c r="H245" s="42"/>
    </row>
    <row r="246" spans="7:8" ht="20.25">
      <c r="G246" s="42"/>
      <c r="H246" s="42"/>
    </row>
    <row r="247" spans="7:8" ht="20.25">
      <c r="G247" s="42"/>
      <c r="H247" s="42"/>
    </row>
    <row r="248" spans="7:8" ht="20.25">
      <c r="G248" s="42"/>
      <c r="H248" s="42"/>
    </row>
    <row r="249" spans="7:8" ht="20.25">
      <c r="G249" s="42"/>
      <c r="H249" s="42"/>
    </row>
    <row r="250" spans="7:8" ht="20.25">
      <c r="G250" s="42"/>
      <c r="H250" s="42"/>
    </row>
    <row r="251" spans="7:11" ht="20.25">
      <c r="G251" s="42"/>
      <c r="H251" s="42"/>
      <c r="I251" s="42"/>
      <c r="J251" s="42"/>
      <c r="K251" s="42"/>
    </row>
  </sheetData>
  <sheetProtection selectLockedCells="1" selectUnlockedCells="1"/>
  <mergeCells count="20">
    <mergeCell ref="A170:F170"/>
    <mergeCell ref="A189:D189"/>
    <mergeCell ref="A120:F120"/>
    <mergeCell ref="A168:F168"/>
    <mergeCell ref="A139:F139"/>
    <mergeCell ref="A144:F144"/>
    <mergeCell ref="A149:F149"/>
    <mergeCell ref="A115:F115"/>
    <mergeCell ref="A77:F77"/>
    <mergeCell ref="A94:F94"/>
    <mergeCell ref="A106:F106"/>
    <mergeCell ref="A72:F72"/>
    <mergeCell ref="A81:F81"/>
    <mergeCell ref="A11:F11"/>
    <mergeCell ref="A41:F41"/>
    <mergeCell ref="A48:F48"/>
    <mergeCell ref="A56:F56"/>
    <mergeCell ref="A65:F65"/>
    <mergeCell ref="A86:F86"/>
    <mergeCell ref="A69:F69"/>
  </mergeCells>
  <printOptions/>
  <pageMargins left="0" right="0" top="0" bottom="0" header="0.15748031496062992" footer="0.15748031496062992"/>
  <pageSetup fitToHeight="2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2024-04-02T11:33:43Z</cp:lastPrinted>
  <dcterms:created xsi:type="dcterms:W3CDTF">2018-10-31T04:48:19Z</dcterms:created>
  <dcterms:modified xsi:type="dcterms:W3CDTF">2024-04-27T05:44:45Z</dcterms:modified>
  <cp:category/>
  <cp:version/>
  <cp:contentType/>
  <cp:contentStatus/>
</cp:coreProperties>
</file>